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al\Downloads\PRESUPUESTO\EJECUCION PRESUPUESTARIA\"/>
    </mc:Choice>
  </mc:AlternateContent>
  <xr:revisionPtr revIDLastSave="0" documentId="8_{4475E529-48D7-444A-8512-8B460A0A989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1" l="1"/>
  <c r="P50" i="1"/>
  <c r="M82" i="1"/>
  <c r="O82" i="3" l="1"/>
  <c r="N82" i="3"/>
  <c r="M82" i="3"/>
  <c r="L82" i="3"/>
  <c r="K82" i="3"/>
  <c r="J82" i="3"/>
  <c r="J72" i="3" s="1"/>
  <c r="I82" i="3"/>
  <c r="H82" i="3"/>
  <c r="H72" i="3" s="1"/>
  <c r="G82" i="3"/>
  <c r="G72" i="3" s="1"/>
  <c r="F82" i="3"/>
  <c r="F72" i="3" s="1"/>
  <c r="E82" i="3"/>
  <c r="E72" i="3" s="1"/>
  <c r="D82" i="3"/>
  <c r="D72" i="3" s="1"/>
  <c r="C82" i="3"/>
  <c r="I72" i="3"/>
  <c r="B72" i="3"/>
  <c r="B82" i="3" s="1"/>
  <c r="P61" i="3"/>
  <c r="P60" i="3"/>
  <c r="P57" i="3"/>
  <c r="P51" i="3"/>
  <c r="P50" i="3"/>
  <c r="P40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0" i="3"/>
  <c r="P9" i="3"/>
  <c r="P8" i="3"/>
  <c r="J7" i="3"/>
  <c r="I7" i="3"/>
  <c r="F7" i="3"/>
  <c r="E7" i="3"/>
  <c r="P72" i="3" l="1"/>
  <c r="P82" i="3"/>
  <c r="G7" i="3"/>
  <c r="D7" i="3"/>
  <c r="H7" i="3"/>
  <c r="P7" i="3" l="1"/>
  <c r="K82" i="1"/>
  <c r="C82" i="1"/>
  <c r="P57" i="1"/>
  <c r="P51" i="1"/>
  <c r="P40" i="1"/>
  <c r="P33" i="1"/>
  <c r="P31" i="1"/>
  <c r="P32" i="1"/>
  <c r="P29" i="1"/>
  <c r="P30" i="1"/>
  <c r="P26" i="1"/>
  <c r="P27" i="1"/>
  <c r="P28" i="1"/>
  <c r="P25" i="1"/>
  <c r="P16" i="1"/>
  <c r="P17" i="1"/>
  <c r="P18" i="1"/>
  <c r="P19" i="1"/>
  <c r="P20" i="1"/>
  <c r="P21" i="1"/>
  <c r="P22" i="1"/>
  <c r="P23" i="1"/>
  <c r="P15" i="1"/>
  <c r="P13" i="1"/>
  <c r="P10" i="1"/>
  <c r="P9" i="1"/>
  <c r="B72" i="1"/>
  <c r="B82" i="1" s="1"/>
  <c r="P60" i="1"/>
  <c r="P34" i="1"/>
  <c r="J82" i="1" l="1"/>
  <c r="J72" i="1" l="1"/>
  <c r="J7" i="1"/>
  <c r="I82" i="1"/>
  <c r="I72" i="1" l="1"/>
  <c r="I7" i="1"/>
  <c r="F82" i="1"/>
  <c r="P24" i="1"/>
  <c r="P14" i="1"/>
  <c r="P8" i="1"/>
  <c r="O82" i="1"/>
  <c r="F72" i="1" l="1"/>
  <c r="F7" i="1"/>
  <c r="N82" i="1"/>
  <c r="L82" i="1" l="1"/>
  <c r="H82" i="1" l="1"/>
  <c r="G82" i="1"/>
  <c r="G7" i="1" l="1"/>
  <c r="G72" i="1"/>
  <c r="H72" i="1"/>
  <c r="H7" i="1"/>
  <c r="E82" i="1"/>
  <c r="D82" i="1"/>
  <c r="D72" i="1" l="1"/>
  <c r="D7" i="1"/>
  <c r="E7" i="1"/>
  <c r="E72" i="1"/>
  <c r="P82" i="1"/>
  <c r="P7" i="1" l="1"/>
  <c r="P72" i="1"/>
  <c r="N85" i="2" l="1"/>
  <c r="M85" i="2"/>
  <c r="L85" i="2"/>
  <c r="K85" i="2"/>
  <c r="J85" i="2"/>
  <c r="I85" i="2"/>
  <c r="G85" i="2"/>
  <c r="F85" i="2"/>
  <c r="F87" i="2" s="1"/>
  <c r="E85" i="2"/>
  <c r="D85" i="2"/>
  <c r="C85" i="2"/>
  <c r="B82" i="2"/>
  <c r="B79" i="2"/>
  <c r="B76" i="2"/>
  <c r="B75" i="2"/>
  <c r="B73" i="2"/>
  <c r="B69" i="2"/>
  <c r="B66" i="2"/>
  <c r="B61" i="2"/>
  <c r="B51" i="2"/>
  <c r="B43" i="2"/>
  <c r="B35" i="2"/>
  <c r="B25" i="2"/>
  <c r="B15" i="2"/>
  <c r="B9" i="2"/>
  <c r="B85" i="2" l="1"/>
</calcChain>
</file>

<file path=xl/sharedStrings.xml><?xml version="1.0" encoding="utf-8"?>
<sst xmlns="http://schemas.openxmlformats.org/spreadsheetml/2006/main" count="304" uniqueCount="115">
  <si>
    <t xml:space="preserve">MINISTERIO DE AGRICULTURA </t>
  </si>
  <si>
    <t xml:space="preserve">INSTITUTO DOMINICANO DEL CAFÉ </t>
  </si>
  <si>
    <t>Año DE LA INNOVACION Y LA COMPETITIVIDAD</t>
  </si>
  <si>
    <t xml:space="preserve">Presupuesto de Gastos y Aplicaciones Financieras </t>
  </si>
  <si>
    <t>En RD$</t>
  </si>
  <si>
    <t>Detalle</t>
  </si>
  <si>
    <t>ABRIL</t>
  </si>
  <si>
    <t>TOTAL</t>
  </si>
  <si>
    <t>ENERO</t>
  </si>
  <si>
    <t>FEBRERO</t>
  </si>
  <si>
    <t>MARZO</t>
  </si>
  <si>
    <t>MAYO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</si>
  <si>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</si>
  <si>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</si>
  <si>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</si>
  <si>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</si>
  <si>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</si>
  <si>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</si>
  <si>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</si>
  <si>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</si>
  <si>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</si>
  <si>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</si>
  <si>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</si>
  <si>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</si>
  <si>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</si>
  <si>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</si>
  <si>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</si>
  <si>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</si>
  <si>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</si>
  <si>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</si>
  <si>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</si>
  <si>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</si>
  <si>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</si>
  <si>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</si>
  <si>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</si>
  <si>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</si>
  <si>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</si>
  <si>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</si>
  <si>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</si>
  <si>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</si>
  <si>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</si>
  <si>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</si>
  <si>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</si>
  <si>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</si>
  <si>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</si>
  <si>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</si>
  <si>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</si>
  <si>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</si>
  <si>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</si>
  <si>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</si>
  <si>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</si>
  <si>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</si>
  <si>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</si>
  <si>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</si>
  <si>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</si>
  <si>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</si>
  <si>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</si>
  <si>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</si>
  <si>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</si>
  <si>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</si>
  <si>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</si>
  <si>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</si>
  <si>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</si>
  <si>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</si>
  <si>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</si>
  <si>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</si>
  <si>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</si>
  <si>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</si>
  <si>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</si>
  <si>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</si>
  <si>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</si>
  <si>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</si>
  <si>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</si>
  <si>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</si>
  <si>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</si>
  <si>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</si>
  <si>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</si>
  <si>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</si>
  <si>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</si>
  <si>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</si>
  <si>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</si>
  <si>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</si>
  <si>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</si>
  <si>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</si>
  <si>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</si>
  <si>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</si>
  <si>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</si>
  <si>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</si>
  <si>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AÑO. 2019</t>
  </si>
  <si>
    <t>Ing. Agro. Marino Suarez Joran</t>
  </si>
  <si>
    <t xml:space="preserve">Director Ejecutivo </t>
  </si>
  <si>
    <t>Lic. Jose Orlando Núñez</t>
  </si>
  <si>
    <t>Lic.  Nicolas Cáceres Cruz</t>
  </si>
  <si>
    <t>Enc. Departamento de Contabilidad</t>
  </si>
  <si>
    <t xml:space="preserve">                                          Director.  Financiero</t>
  </si>
  <si>
    <t xml:space="preserve">TOTAL </t>
  </si>
  <si>
    <t>JUNIO</t>
  </si>
  <si>
    <t>JULIO</t>
  </si>
  <si>
    <t>AGOSTO</t>
  </si>
  <si>
    <t>SEPTIEMBRE</t>
  </si>
  <si>
    <t>Licda. Josefina Camilo</t>
  </si>
  <si>
    <t xml:space="preserve">Sub-Direccion Administrativa </t>
  </si>
  <si>
    <t>OCTUBRE</t>
  </si>
  <si>
    <t>NOVIEMBRE</t>
  </si>
  <si>
    <t xml:space="preserve">DICIEMBRE </t>
  </si>
  <si>
    <t>TOTAL GASTO</t>
  </si>
  <si>
    <t>Ing. Agro. Leónidas Batista</t>
  </si>
  <si>
    <t>2.7.2 - INFRAESTRUCTURA Y PLANTACIONES AGRICOLAS</t>
  </si>
  <si>
    <t>AÑO. 2022</t>
  </si>
  <si>
    <t>Presupuesto Aprobado</t>
  </si>
  <si>
    <t>Presupuesto Modificado</t>
  </si>
  <si>
    <t>65.983.363,55</t>
  </si>
  <si>
    <t xml:space="preserve">Ejecución del Gastos y Aplicaciones Financieras </t>
  </si>
  <si>
    <t>`</t>
  </si>
  <si>
    <r>
      <t xml:space="preserve">  </t>
    </r>
    <r>
      <rPr>
        <sz val="10"/>
        <rFont val="Times New Roman"/>
        <family val="1"/>
      </rPr>
      <t xml:space="preserve">  “Año de la consolidación de la seguridad alimentaria”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</si>
</sst>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164" fontId="2" fillId="3" borderId="0" xfId="1" applyFont="1" applyFill="1"/>
    <xf numFmtId="164" fontId="2" fillId="3" borderId="0" xfId="1" applyFont="1" applyFill="1" applyAlignment="1">
      <alignment horizontal="left"/>
    </xf>
    <xf numFmtId="164" fontId="4" fillId="3" borderId="0" xfId="1" applyFont="1" applyFill="1" applyAlignment="1"/>
    <xf numFmtId="164" fontId="4" fillId="3" borderId="0" xfId="1" applyFont="1" applyFill="1" applyBorder="1"/>
    <xf numFmtId="4" fontId="2" fillId="3" borderId="0" xfId="0" applyNumberFormat="1" applyFont="1" applyFill="1"/>
    <xf numFmtId="164" fontId="4" fillId="3" borderId="0" xfId="1" applyFont="1" applyFill="1"/>
    <xf numFmtId="0" fontId="4" fillId="3" borderId="0" xfId="1" applyNumberFormat="1" applyFont="1" applyFill="1" applyAlignment="1">
      <alignment horizontal="center"/>
    </xf>
    <xf numFmtId="164" fontId="4" fillId="3" borderId="0" xfId="1" applyFont="1" applyFill="1" applyAlignment="1">
      <alignment horizontal="center"/>
    </xf>
    <xf numFmtId="164" fontId="2" fillId="3" borderId="0" xfId="1" applyFont="1" applyFill="1" applyAlignment="1">
      <alignment horizontal="center"/>
    </xf>
    <xf numFmtId="164" fontId="6" fillId="3" borderId="0" xfId="1" applyFont="1" applyFill="1"/>
    <xf numFmtId="0" fontId="4" fillId="3" borderId="0" xfId="0" applyFont="1" applyFill="1"/>
    <xf numFmtId="0" fontId="2" fillId="3" borderId="0" xfId="0" applyFont="1" applyFill="1"/>
    <xf numFmtId="164" fontId="4" fillId="3" borderId="0" xfId="1" applyFont="1" applyFill="1" applyBorder="1" applyAlignment="1"/>
    <xf numFmtId="164" fontId="5" fillId="3" borderId="0" xfId="1" applyFont="1" applyFill="1" applyBorder="1" applyAlignment="1">
      <alignment horizontal="center" wrapText="1"/>
    </xf>
    <xf numFmtId="164" fontId="4" fillId="3" borderId="0" xfId="1" applyFont="1" applyFill="1" applyBorder="1" applyAlignment="1">
      <alignment horizontal="center" wrapText="1"/>
    </xf>
    <xf numFmtId="164" fontId="4" fillId="2" borderId="0" xfId="1" applyFont="1" applyFill="1" applyBorder="1" applyAlignment="1">
      <alignment horizontal="center" vertical="center" wrapText="1"/>
    </xf>
    <xf numFmtId="164" fontId="4" fillId="2" borderId="0" xfId="1" applyFont="1" applyFill="1" applyBorder="1" applyAlignment="1">
      <alignment vertical="center" wrapText="1"/>
    </xf>
    <xf numFmtId="164" fontId="4" fillId="2" borderId="0" xfId="1" applyFont="1" applyFill="1" applyBorder="1" applyAlignment="1">
      <alignment horizontal="left" vertical="center" wrapText="1"/>
    </xf>
    <xf numFmtId="4" fontId="4" fillId="3" borderId="0" xfId="0" applyNumberFormat="1" applyFont="1" applyFill="1"/>
    <xf numFmtId="164" fontId="2" fillId="3" borderId="0" xfId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5" fillId="3" borderId="0" xfId="1" applyFont="1" applyFill="1" applyBorder="1" applyAlignment="1">
      <alignment horizontal="center"/>
    </xf>
    <xf numFmtId="164" fontId="4" fillId="3" borderId="0" xfId="1" applyFont="1" applyFill="1" applyBorder="1" applyAlignment="1">
      <alignment horizontal="center"/>
    </xf>
    <xf numFmtId="164" fontId="4" fillId="2" borderId="0" xfId="1" applyFont="1" applyFill="1" applyBorder="1" applyAlignment="1">
      <alignment horizontal="center" vertical="center"/>
    </xf>
    <xf numFmtId="164" fontId="4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horizontal="left"/>
    </xf>
    <xf numFmtId="164" fontId="2" fillId="3" borderId="0" xfId="1" applyFont="1" applyFill="1" applyBorder="1" applyAlignment="1"/>
    <xf numFmtId="164" fontId="4" fillId="3" borderId="0" xfId="1" applyFont="1" applyFill="1" applyBorder="1" applyAlignment="1">
      <alignment horizontal="left" vertical="center"/>
    </xf>
    <xf numFmtId="4" fontId="2" fillId="3" borderId="0" xfId="0" applyNumberFormat="1" applyFont="1" applyFill="1" applyBorder="1" applyAlignment="1"/>
    <xf numFmtId="4" fontId="2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/>
    <xf numFmtId="164" fontId="4" fillId="3" borderId="0" xfId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/>
    <xf numFmtId="43" fontId="4" fillId="3" borderId="0" xfId="2" applyFont="1" applyFill="1" applyBorder="1" applyAlignment="1"/>
    <xf numFmtId="164" fontId="4" fillId="2" borderId="0" xfId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>
      <alignment horizontal="center"/>
    </xf>
    <xf numFmtId="164" fontId="4" fillId="3" borderId="0" xfId="1" applyFont="1" applyFill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4" fontId="6" fillId="3" borderId="0" xfId="1" applyFont="1" applyFill="1" applyBorder="1" applyAlignment="1"/>
    <xf numFmtId="0" fontId="4" fillId="3" borderId="0" xfId="0" applyFont="1" applyFill="1" applyBorder="1" applyAlignment="1"/>
    <xf numFmtId="0" fontId="2" fillId="3" borderId="0" xfId="0" applyFont="1" applyFill="1" applyBorder="1" applyAlignment="1"/>
    <xf numFmtId="164" fontId="4" fillId="3" borderId="0" xfId="1" applyFont="1" applyFill="1" applyBorder="1" applyAlignment="1">
      <alignment horizontal="left" vertical="center" wrapText="1" indent="2"/>
    </xf>
    <xf numFmtId="164" fontId="4" fillId="3" borderId="0" xfId="1" applyFont="1" applyFill="1" applyBorder="1" applyAlignment="1">
      <alignment horizontal="left" vertical="center" wrapText="1"/>
    </xf>
    <xf numFmtId="43" fontId="4" fillId="3" borderId="0" xfId="2" applyFont="1" applyFill="1" applyBorder="1"/>
    <xf numFmtId="43" fontId="2" fillId="3" borderId="0" xfId="2" applyFont="1" applyFill="1" applyBorder="1"/>
    <xf numFmtId="4" fontId="2" fillId="3" borderId="0" xfId="0" applyNumberFormat="1" applyFont="1" applyFill="1" applyBorder="1"/>
    <xf numFmtId="0" fontId="2" fillId="3" borderId="0" xfId="0" applyFont="1" applyFill="1" applyBorder="1"/>
    <xf numFmtId="164" fontId="2" fillId="3" borderId="0" xfId="1" applyFont="1" applyFill="1" applyBorder="1"/>
    <xf numFmtId="43" fontId="4" fillId="2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164" fontId="4" fillId="3" borderId="0" xfId="1" applyFont="1" applyFill="1" applyBorder="1" applyAlignment="1">
      <alignment horizontal="center" vertical="center" wrapText="1"/>
    </xf>
    <xf numFmtId="4" fontId="4" fillId="3" borderId="0" xfId="0" applyNumberFormat="1" applyFont="1" applyFill="1" applyBorder="1"/>
    <xf numFmtId="4" fontId="5" fillId="3" borderId="0" xfId="0" applyNumberFormat="1" applyFont="1" applyFill="1" applyBorder="1"/>
    <xf numFmtId="164" fontId="4" fillId="2" borderId="0" xfId="1" applyFont="1" applyFill="1" applyBorder="1" applyAlignment="1">
      <alignment horizontal="right" vertical="center" wrapText="1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4"/>
  <sheetViews>
    <sheetView topLeftCell="A39" zoomScale="55" zoomScaleNormal="55" workbookViewId="0">
      <selection activeCell="X12" sqref="A1:XFD1048576"/>
    </sheetView>
  </sheetViews>
  <sheetFormatPr defaultColWidth="19.109375" defaultRowHeight="14.4" x14ac:dyDescent="0.3"/>
  <cols>
    <col min="1" max="2" width="19.109375" style="31"/>
    <col min="3" max="3" width="19.109375" style="42"/>
    <col min="4" max="16384" width="19.109375" style="31"/>
  </cols>
  <sheetData>
    <row r="1" spans="1:24" ht="12.7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3"/>
      <c r="R1" s="13"/>
      <c r="S1" s="13"/>
      <c r="T1" s="13"/>
      <c r="U1" s="13"/>
      <c r="V1" s="13"/>
      <c r="W1" s="30"/>
      <c r="X1" s="30"/>
    </row>
    <row r="2" spans="1:24" ht="10.5" customHeight="1" x14ac:dyDescent="0.3">
      <c r="A2" s="24" t="s">
        <v>114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3"/>
      <c r="R2" s="13"/>
      <c r="S2" s="13"/>
      <c r="T2" s="13"/>
      <c r="U2" s="13"/>
      <c r="V2" s="13"/>
      <c r="W2" s="13"/>
      <c r="X2" s="13"/>
    </row>
    <row r="3" spans="1:24" ht="18.75" customHeight="1" x14ac:dyDescent="0.3">
      <c r="A3" s="24" t="s">
        <v>112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13"/>
      <c r="R3" s="13"/>
      <c r="S3" s="13"/>
      <c r="T3" s="13"/>
      <c r="U3" s="13"/>
      <c r="V3" s="13"/>
      <c r="W3" s="13"/>
      <c r="X3" s="13"/>
    </row>
    <row r="4" spans="1:24" x14ac:dyDescent="0.3">
      <c r="A4" s="25" t="s">
        <v>108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13"/>
      <c r="R4" s="13"/>
      <c r="S4" s="13"/>
      <c r="T4" s="13"/>
      <c r="U4" s="13"/>
      <c r="V4" s="13"/>
      <c r="W4" s="13"/>
      <c r="X4" s="13"/>
    </row>
    <row r="5" spans="1:24" x14ac:dyDescent="0.3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3"/>
      <c r="R5" s="13"/>
      <c r="S5" s="13"/>
      <c r="T5" s="13"/>
      <c r="U5" s="13"/>
      <c r="V5" s="13"/>
      <c r="W5" s="13"/>
      <c r="X5" s="13"/>
    </row>
    <row r="6" spans="1:24" x14ac:dyDescent="0.3">
      <c r="A6" s="27" t="s">
        <v>5</v>
      </c>
      <c r="B6" s="27" t="s">
        <v>109</v>
      </c>
      <c r="C6" s="26" t="s">
        <v>110</v>
      </c>
      <c r="D6" s="26" t="s">
        <v>8</v>
      </c>
      <c r="E6" s="26" t="s">
        <v>9</v>
      </c>
      <c r="F6" s="26" t="s">
        <v>10</v>
      </c>
      <c r="G6" s="26" t="s">
        <v>6</v>
      </c>
      <c r="H6" s="26" t="s">
        <v>11</v>
      </c>
      <c r="I6" s="26" t="s">
        <v>96</v>
      </c>
      <c r="J6" s="26" t="s">
        <v>97</v>
      </c>
      <c r="K6" s="26" t="s">
        <v>98</v>
      </c>
      <c r="L6" s="26" t="s">
        <v>99</v>
      </c>
      <c r="M6" s="26" t="s">
        <v>102</v>
      </c>
      <c r="N6" s="26" t="s">
        <v>103</v>
      </c>
      <c r="O6" s="26" t="s">
        <v>104</v>
      </c>
      <c r="P6" s="26" t="s">
        <v>105</v>
      </c>
      <c r="Q6" s="26"/>
      <c r="R6" s="26"/>
      <c r="S6" s="26"/>
      <c r="T6" s="27"/>
      <c r="U6" s="26"/>
    </row>
    <row r="7" spans="1:24" x14ac:dyDescent="0.3">
      <c r="A7" s="32" t="s">
        <v>12</v>
      </c>
      <c r="B7" s="33">
        <v>253456268</v>
      </c>
      <c r="C7" s="34">
        <v>65000000</v>
      </c>
      <c r="D7" s="33">
        <f t="shared" ref="D7:J7" si="0">+D82</f>
        <v>21191266.110000003</v>
      </c>
      <c r="E7" s="33">
        <f t="shared" si="0"/>
        <v>24034316.869999997</v>
      </c>
      <c r="F7" s="33">
        <f t="shared" si="0"/>
        <v>28733849.77</v>
      </c>
      <c r="G7" s="33">
        <f t="shared" si="0"/>
        <v>28360888.390000001</v>
      </c>
      <c r="H7" s="33">
        <f t="shared" si="0"/>
        <v>27384722.079999998</v>
      </c>
      <c r="I7" s="33">
        <f t="shared" si="0"/>
        <v>30211135.210000001</v>
      </c>
      <c r="J7" s="33">
        <f t="shared" si="0"/>
        <v>32467480.620000005</v>
      </c>
      <c r="K7" s="33">
        <v>30871487.780000001</v>
      </c>
      <c r="L7" s="33">
        <v>37372043.270000003</v>
      </c>
      <c r="M7" s="33">
        <v>26941096.539999999</v>
      </c>
      <c r="N7" s="33">
        <v>65095350.700000003</v>
      </c>
      <c r="O7" s="26"/>
      <c r="P7" s="33">
        <f>SUM(D7:O7)</f>
        <v>352663637.34000003</v>
      </c>
      <c r="Q7" s="26"/>
      <c r="R7" s="26"/>
      <c r="S7" s="26"/>
      <c r="T7" s="27"/>
      <c r="U7" s="26"/>
    </row>
    <row r="8" spans="1:24" ht="39" customHeight="1" x14ac:dyDescent="0.3">
      <c r="A8" s="32" t="s">
        <v>13</v>
      </c>
      <c r="B8" s="33">
        <v>280912552</v>
      </c>
      <c r="C8" s="33">
        <v>12241080</v>
      </c>
      <c r="D8" s="33">
        <v>20598149.850000001</v>
      </c>
      <c r="E8" s="35">
        <v>20621706.489999998</v>
      </c>
      <c r="F8" s="35">
        <v>22380552.699999999</v>
      </c>
      <c r="G8" s="35">
        <v>23040992.550000001</v>
      </c>
      <c r="H8" s="35">
        <v>22265362.5</v>
      </c>
      <c r="I8" s="35">
        <v>23065326.850000001</v>
      </c>
      <c r="J8" s="35">
        <v>20716146.510000002</v>
      </c>
      <c r="K8" s="35">
        <v>23563925.859999999</v>
      </c>
      <c r="L8" s="35">
        <v>22468715.530000001</v>
      </c>
      <c r="M8" s="35">
        <v>22762719.140000001</v>
      </c>
      <c r="N8" s="35">
        <v>42009454.369999997</v>
      </c>
      <c r="O8" s="35"/>
      <c r="P8" s="35">
        <f>SUM(D8:O8)</f>
        <v>263493052.35000002</v>
      </c>
      <c r="Q8" s="13"/>
      <c r="R8" s="13"/>
      <c r="S8" s="13"/>
      <c r="T8" s="13"/>
      <c r="U8" s="13"/>
    </row>
    <row r="9" spans="1:24" ht="25.5" customHeight="1" x14ac:dyDescent="0.3">
      <c r="A9" s="32" t="s">
        <v>14</v>
      </c>
      <c r="B9" s="13">
        <v>241730190</v>
      </c>
      <c r="C9" s="36">
        <v>0</v>
      </c>
      <c r="D9" s="33">
        <v>17816675.02</v>
      </c>
      <c r="E9" s="37">
        <v>17835175.02</v>
      </c>
      <c r="F9" s="37">
        <v>19641534.91</v>
      </c>
      <c r="G9" s="37">
        <v>20323628.949999999</v>
      </c>
      <c r="H9" s="37">
        <v>19438377.710000001</v>
      </c>
      <c r="I9" s="37">
        <v>20096048.219999999</v>
      </c>
      <c r="J9" s="37">
        <v>17947925.02</v>
      </c>
      <c r="K9" s="37">
        <v>20693003.02</v>
      </c>
      <c r="L9" s="37">
        <v>19707525.02</v>
      </c>
      <c r="M9" s="33">
        <v>20026331.43</v>
      </c>
      <c r="N9" s="13">
        <v>39267401.719999999</v>
      </c>
      <c r="O9" s="33"/>
      <c r="P9" s="13">
        <f>SUM(B9:O9)</f>
        <v>474523816.03999996</v>
      </c>
      <c r="Q9" s="13"/>
      <c r="R9" s="13"/>
      <c r="S9" s="13"/>
      <c r="T9" s="13"/>
      <c r="U9" s="13"/>
    </row>
    <row r="10" spans="1:24" ht="27.75" customHeight="1" x14ac:dyDescent="0.3">
      <c r="A10" s="32" t="s">
        <v>15</v>
      </c>
      <c r="B10" s="32">
        <v>6812000</v>
      </c>
      <c r="C10" s="36">
        <v>0</v>
      </c>
      <c r="D10" s="33">
        <v>71400</v>
      </c>
      <c r="E10" s="37">
        <v>71400</v>
      </c>
      <c r="F10" s="37">
        <v>71400</v>
      </c>
      <c r="G10" s="37">
        <v>71400</v>
      </c>
      <c r="H10" s="37">
        <v>71400</v>
      </c>
      <c r="I10" s="37">
        <v>36400</v>
      </c>
      <c r="J10" s="37">
        <v>36400</v>
      </c>
      <c r="K10" s="37">
        <v>104928.2</v>
      </c>
      <c r="L10" s="37">
        <v>36400</v>
      </c>
      <c r="M10" s="33">
        <v>36400</v>
      </c>
      <c r="N10" s="13">
        <v>36400</v>
      </c>
      <c r="O10" s="33"/>
      <c r="P10" s="13">
        <f>SUM(D10:O10)</f>
        <v>643928.19999999995</v>
      </c>
      <c r="Q10" s="13"/>
      <c r="R10" s="13"/>
      <c r="S10" s="13"/>
      <c r="T10" s="13"/>
      <c r="U10" s="13"/>
    </row>
    <row r="11" spans="1:24" ht="47.25" customHeight="1" x14ac:dyDescent="0.3">
      <c r="A11" s="32" t="s">
        <v>16</v>
      </c>
      <c r="B11" s="32">
        <v>945000</v>
      </c>
      <c r="C11" s="36">
        <v>0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3"/>
      <c r="O11" s="37"/>
      <c r="P11" s="13"/>
      <c r="Q11" s="13"/>
      <c r="R11" s="13"/>
      <c r="S11" s="13"/>
      <c r="T11" s="13"/>
      <c r="U11" s="13"/>
    </row>
    <row r="12" spans="1:24" ht="41.25" customHeight="1" x14ac:dyDescent="0.3">
      <c r="A12" s="32" t="s">
        <v>17</v>
      </c>
      <c r="B12" s="32"/>
      <c r="C12" s="36">
        <v>0</v>
      </c>
      <c r="D12" s="13"/>
      <c r="E12" s="37"/>
      <c r="F12" s="37"/>
      <c r="G12" s="37"/>
      <c r="H12" s="37"/>
      <c r="I12" s="37"/>
      <c r="J12" s="37"/>
      <c r="K12" s="13"/>
      <c r="L12" s="37"/>
      <c r="M12" s="37"/>
      <c r="N12" s="13"/>
      <c r="O12" s="37"/>
      <c r="P12" s="13"/>
      <c r="Q12" s="13"/>
      <c r="R12" s="13"/>
      <c r="S12" s="13"/>
      <c r="T12" s="13"/>
      <c r="U12" s="13"/>
    </row>
    <row r="13" spans="1:24" ht="45.75" customHeight="1" x14ac:dyDescent="0.3">
      <c r="A13" s="32" t="s">
        <v>18</v>
      </c>
      <c r="B13" s="32">
        <v>31425362</v>
      </c>
      <c r="C13" s="36">
        <v>0</v>
      </c>
      <c r="D13" s="33">
        <v>2710074.83</v>
      </c>
      <c r="E13" s="37">
        <v>2715131.47</v>
      </c>
      <c r="F13" s="37">
        <v>2667617.79</v>
      </c>
      <c r="G13" s="37">
        <v>2645963.6</v>
      </c>
      <c r="H13" s="37">
        <v>2755584.79</v>
      </c>
      <c r="I13" s="37">
        <v>2932878.63</v>
      </c>
      <c r="J13" s="37">
        <v>2731821.49</v>
      </c>
      <c r="K13" s="37">
        <v>2765994.64</v>
      </c>
      <c r="L13" s="37">
        <v>2724790.51</v>
      </c>
      <c r="M13" s="33">
        <v>2699987.71</v>
      </c>
      <c r="N13" s="13">
        <v>2705652.65</v>
      </c>
      <c r="O13" s="33"/>
      <c r="P13" s="13">
        <f>SUM(D13:O13)</f>
        <v>30055498.109999999</v>
      </c>
      <c r="Q13" s="13"/>
      <c r="R13" s="13"/>
      <c r="S13" s="13"/>
      <c r="T13" s="13"/>
      <c r="U13" s="13"/>
    </row>
    <row r="14" spans="1:24" ht="30.75" customHeight="1" x14ac:dyDescent="0.3">
      <c r="A14" s="32" t="s">
        <v>19</v>
      </c>
      <c r="B14" s="33">
        <v>36796960</v>
      </c>
      <c r="C14" s="33">
        <v>9674295</v>
      </c>
      <c r="D14" s="33">
        <v>593116.26</v>
      </c>
      <c r="E14" s="35">
        <v>2037994.63</v>
      </c>
      <c r="F14" s="35">
        <v>1208914.1299999999</v>
      </c>
      <c r="G14" s="35">
        <v>1408270.51</v>
      </c>
      <c r="H14" s="35">
        <v>2712839.27</v>
      </c>
      <c r="I14" s="35">
        <v>1548925.06</v>
      </c>
      <c r="J14" s="35">
        <v>5043080.33</v>
      </c>
      <c r="K14" s="35">
        <v>2804448.03</v>
      </c>
      <c r="L14" s="35">
        <v>2894046.14</v>
      </c>
      <c r="M14" s="35">
        <v>3021451.75</v>
      </c>
      <c r="N14" s="35">
        <v>5398230.5300000003</v>
      </c>
      <c r="O14" s="35"/>
      <c r="P14" s="35">
        <f>SUM(D14:O14)</f>
        <v>28671316.640000001</v>
      </c>
      <c r="Q14" s="13"/>
      <c r="R14" s="13"/>
      <c r="S14" s="13"/>
      <c r="T14" s="13"/>
      <c r="U14" s="13"/>
    </row>
    <row r="15" spans="1:24" ht="30" customHeight="1" x14ac:dyDescent="0.3">
      <c r="A15" s="32" t="s">
        <v>20</v>
      </c>
      <c r="B15" s="32">
        <v>6342960</v>
      </c>
      <c r="C15" s="36">
        <v>0</v>
      </c>
      <c r="D15" s="33">
        <v>593116.26</v>
      </c>
      <c r="E15" s="37">
        <v>1055981.83</v>
      </c>
      <c r="F15" s="37">
        <v>726431.66</v>
      </c>
      <c r="G15" s="37">
        <v>775321.38</v>
      </c>
      <c r="H15" s="37">
        <v>798563.29</v>
      </c>
      <c r="I15" s="37">
        <v>792874.9</v>
      </c>
      <c r="J15" s="37">
        <v>990208.34</v>
      </c>
      <c r="K15" s="37">
        <v>621676.71</v>
      </c>
      <c r="L15" s="37">
        <v>1793.31</v>
      </c>
      <c r="M15" s="33">
        <v>1981816.76</v>
      </c>
      <c r="N15" s="13">
        <v>791517.2</v>
      </c>
      <c r="O15" s="33"/>
      <c r="P15" s="13">
        <f>SUM(D15:O15)</f>
        <v>9129301.6399999987</v>
      </c>
      <c r="Q15" s="13"/>
      <c r="R15" s="13"/>
      <c r="S15" s="13"/>
      <c r="T15" s="13"/>
      <c r="U15" s="13"/>
    </row>
    <row r="16" spans="1:24" ht="48.75" customHeight="1" x14ac:dyDescent="0.3">
      <c r="A16" s="32" t="s">
        <v>21</v>
      </c>
      <c r="B16" s="32">
        <v>1750000</v>
      </c>
      <c r="C16" s="36">
        <v>0</v>
      </c>
      <c r="D16" s="13"/>
      <c r="E16" s="37"/>
      <c r="F16" s="37">
        <v>6096.4</v>
      </c>
      <c r="G16" s="37">
        <v>130736</v>
      </c>
      <c r="H16" s="37">
        <v>150800</v>
      </c>
      <c r="I16" s="37">
        <v>87320</v>
      </c>
      <c r="J16" s="37">
        <v>104320</v>
      </c>
      <c r="K16" s="37">
        <v>670936.51</v>
      </c>
      <c r="L16" s="37">
        <v>5576.68</v>
      </c>
      <c r="M16" s="37">
        <v>80000</v>
      </c>
      <c r="N16" s="13">
        <v>111604.33</v>
      </c>
      <c r="O16" s="33"/>
      <c r="P16" s="13">
        <f t="shared" ref="P16:P23" si="1">SUM(D16:O16)</f>
        <v>1347389.9200000002</v>
      </c>
      <c r="Q16" s="33"/>
      <c r="R16" s="13"/>
      <c r="S16" s="13"/>
      <c r="T16" s="13"/>
      <c r="U16" s="13"/>
    </row>
    <row r="17" spans="1:21" x14ac:dyDescent="0.3">
      <c r="A17" s="32" t="s">
        <v>22</v>
      </c>
      <c r="B17" s="32">
        <v>2570000</v>
      </c>
      <c r="C17" s="36">
        <v>0</v>
      </c>
      <c r="D17" s="13"/>
      <c r="E17" s="37">
        <v>64350</v>
      </c>
      <c r="F17" s="37">
        <v>92100</v>
      </c>
      <c r="G17" s="37"/>
      <c r="H17" s="37">
        <v>403750</v>
      </c>
      <c r="I17" s="37">
        <v>118300</v>
      </c>
      <c r="J17" s="37">
        <v>626948.56000000006</v>
      </c>
      <c r="K17" s="37">
        <v>84400</v>
      </c>
      <c r="L17" s="37">
        <v>352900</v>
      </c>
      <c r="M17" s="33">
        <v>145450</v>
      </c>
      <c r="N17" s="13">
        <v>123050</v>
      </c>
      <c r="O17" s="33"/>
      <c r="P17" s="13">
        <f t="shared" si="1"/>
        <v>2011248.56</v>
      </c>
      <c r="Q17" s="13"/>
      <c r="R17" s="13"/>
      <c r="S17" s="13"/>
      <c r="T17" s="13"/>
      <c r="U17" s="13"/>
    </row>
    <row r="18" spans="1:21" ht="40.5" customHeight="1" x14ac:dyDescent="0.3">
      <c r="A18" s="32" t="s">
        <v>23</v>
      </c>
      <c r="B18" s="32">
        <v>350000</v>
      </c>
      <c r="C18" s="36">
        <v>0</v>
      </c>
      <c r="D18" s="13"/>
      <c r="E18" s="37"/>
      <c r="F18" s="37"/>
      <c r="G18" s="37"/>
      <c r="H18" s="37">
        <v>175000</v>
      </c>
      <c r="I18" s="37"/>
      <c r="J18" s="37">
        <v>397902.35</v>
      </c>
      <c r="K18" s="37"/>
      <c r="L18" s="37">
        <v>118530</v>
      </c>
      <c r="M18" s="33"/>
      <c r="N18" s="13">
        <v>983.67</v>
      </c>
      <c r="O18" s="33"/>
      <c r="P18" s="13">
        <f t="shared" si="1"/>
        <v>692416.02</v>
      </c>
      <c r="Q18" s="13"/>
      <c r="R18" s="13"/>
      <c r="S18" s="13"/>
      <c r="T18" s="13"/>
      <c r="U18" s="13"/>
    </row>
    <row r="19" spans="1:21" ht="30.75" customHeight="1" x14ac:dyDescent="0.3">
      <c r="A19" s="32" t="s">
        <v>24</v>
      </c>
      <c r="B19" s="32">
        <v>6100000</v>
      </c>
      <c r="C19" s="36">
        <v>0</v>
      </c>
      <c r="D19" s="37"/>
      <c r="E19" s="37">
        <v>165020</v>
      </c>
      <c r="F19" s="37">
        <v>87280</v>
      </c>
      <c r="G19" s="37">
        <v>313812.84000000003</v>
      </c>
      <c r="H19" s="37">
        <v>-18990.63</v>
      </c>
      <c r="I19" s="37">
        <v>323995</v>
      </c>
      <c r="J19" s="37">
        <v>310514.40000000002</v>
      </c>
      <c r="K19" s="37">
        <v>120935</v>
      </c>
      <c r="L19" s="37">
        <v>288540</v>
      </c>
      <c r="M19" s="37">
        <v>100892.5</v>
      </c>
      <c r="N19" s="13">
        <v>3118706.5</v>
      </c>
      <c r="O19" s="33"/>
      <c r="P19" s="13">
        <f t="shared" si="1"/>
        <v>4810705.6100000003</v>
      </c>
      <c r="Q19" s="13"/>
      <c r="R19" s="13"/>
      <c r="S19" s="13"/>
      <c r="T19" s="13"/>
      <c r="U19" s="13"/>
    </row>
    <row r="20" spans="1:21" ht="24.75" customHeight="1" x14ac:dyDescent="0.3">
      <c r="A20" s="32" t="s">
        <v>25</v>
      </c>
      <c r="B20" s="32">
        <v>1800000</v>
      </c>
      <c r="C20" s="36">
        <v>0</v>
      </c>
      <c r="D20" s="13"/>
      <c r="E20" s="37"/>
      <c r="F20" s="37"/>
      <c r="G20" s="37"/>
      <c r="H20" s="37"/>
      <c r="I20" s="37"/>
      <c r="J20" s="37">
        <v>1885471.69</v>
      </c>
      <c r="K20" s="37"/>
      <c r="L20" s="37"/>
      <c r="M20" s="33">
        <v>22292.05</v>
      </c>
      <c r="N20" s="13">
        <v>183080.54</v>
      </c>
      <c r="O20" s="13"/>
      <c r="P20" s="13">
        <f t="shared" si="1"/>
        <v>2090844.28</v>
      </c>
      <c r="Q20" s="13"/>
      <c r="R20" s="13"/>
      <c r="S20" s="13"/>
      <c r="T20" s="13"/>
      <c r="U20" s="13"/>
    </row>
    <row r="21" spans="1:21" ht="69.75" customHeight="1" x14ac:dyDescent="0.3">
      <c r="A21" s="32" t="s">
        <v>26</v>
      </c>
      <c r="B21" s="32">
        <v>4400000</v>
      </c>
      <c r="C21" s="36">
        <v>0</v>
      </c>
      <c r="D21" s="13"/>
      <c r="E21" s="37">
        <v>55914.3</v>
      </c>
      <c r="F21" s="37">
        <v>268670.07</v>
      </c>
      <c r="G21" s="37">
        <v>151190.69</v>
      </c>
      <c r="H21" s="37">
        <v>489923.81</v>
      </c>
      <c r="I21" s="37">
        <v>103791.78</v>
      </c>
      <c r="J21" s="37">
        <v>66879.27</v>
      </c>
      <c r="K21" s="37">
        <v>519696.21</v>
      </c>
      <c r="L21" s="37">
        <v>293352.82</v>
      </c>
      <c r="M21" s="33">
        <v>491658.94</v>
      </c>
      <c r="N21" s="13">
        <v>148123.69</v>
      </c>
      <c r="O21" s="13"/>
      <c r="P21" s="13">
        <f t="shared" si="1"/>
        <v>2589201.58</v>
      </c>
      <c r="Q21" s="13"/>
      <c r="R21" s="13"/>
      <c r="S21" s="13"/>
      <c r="T21" s="13"/>
      <c r="U21" s="13"/>
    </row>
    <row r="22" spans="1:21" ht="76.5" customHeight="1" x14ac:dyDescent="0.3">
      <c r="A22" s="32" t="s">
        <v>27</v>
      </c>
      <c r="B22" s="32">
        <v>10734000</v>
      </c>
      <c r="C22" s="36">
        <v>0</v>
      </c>
      <c r="D22" s="37"/>
      <c r="E22" s="37">
        <v>656756</v>
      </c>
      <c r="F22" s="37">
        <v>4720</v>
      </c>
      <c r="G22" s="37"/>
      <c r="H22" s="37">
        <v>305028.39</v>
      </c>
      <c r="I22" s="13">
        <v>83780</v>
      </c>
      <c r="J22" s="37">
        <v>391553.2</v>
      </c>
      <c r="K22" s="37">
        <v>545330</v>
      </c>
      <c r="L22" s="37">
        <v>1207648.54</v>
      </c>
      <c r="M22" s="33">
        <v>199341.5</v>
      </c>
      <c r="N22" s="13">
        <v>304717.18</v>
      </c>
      <c r="O22" s="13"/>
      <c r="P22" s="13">
        <f t="shared" si="1"/>
        <v>3698874.81</v>
      </c>
      <c r="Q22" s="13"/>
      <c r="R22" s="13"/>
      <c r="S22" s="13"/>
      <c r="T22" s="13"/>
      <c r="U22" s="13"/>
    </row>
    <row r="23" spans="1:21" ht="34.5" customHeight="1" x14ac:dyDescent="0.3">
      <c r="A23" s="32" t="s">
        <v>28</v>
      </c>
      <c r="B23" s="32">
        <v>2750000</v>
      </c>
      <c r="C23" s="36">
        <v>0</v>
      </c>
      <c r="D23" s="13"/>
      <c r="E23" s="37">
        <v>39972.5</v>
      </c>
      <c r="F23" s="37">
        <v>23616</v>
      </c>
      <c r="G23" s="37">
        <v>37209.599999999999</v>
      </c>
      <c r="H23" s="13">
        <v>408764.41</v>
      </c>
      <c r="I23" s="13">
        <v>38863.300000000003</v>
      </c>
      <c r="J23" s="37">
        <v>186039.41</v>
      </c>
      <c r="K23" s="37">
        <v>241473.6</v>
      </c>
      <c r="L23" s="37">
        <v>625704.79</v>
      </c>
      <c r="M23" s="33"/>
      <c r="N23" s="13">
        <v>616447.42000000004</v>
      </c>
      <c r="O23" s="13"/>
      <c r="P23" s="13">
        <f t="shared" si="1"/>
        <v>2218091.0300000003</v>
      </c>
      <c r="Q23" s="13"/>
      <c r="R23" s="13"/>
      <c r="S23" s="13"/>
      <c r="T23" s="13"/>
      <c r="U23" s="13"/>
    </row>
    <row r="24" spans="1:21" ht="27" customHeight="1" x14ac:dyDescent="0.3">
      <c r="A24" s="32" t="s">
        <v>29</v>
      </c>
      <c r="B24" s="35">
        <v>41826500</v>
      </c>
      <c r="C24" s="35">
        <v>22309810</v>
      </c>
      <c r="D24" s="38"/>
      <c r="E24" s="35">
        <v>1374615.75</v>
      </c>
      <c r="F24" s="35">
        <v>3805426.78</v>
      </c>
      <c r="G24" s="35">
        <v>3911625.33</v>
      </c>
      <c r="H24" s="35">
        <v>2406520.31</v>
      </c>
      <c r="I24" s="35">
        <v>2989117.07</v>
      </c>
      <c r="J24" s="35">
        <v>1566003.78</v>
      </c>
      <c r="K24" s="35">
        <v>4602816.05</v>
      </c>
      <c r="L24" s="35">
        <v>6351070.7000000002</v>
      </c>
      <c r="M24" s="35">
        <v>1121731.9099999999</v>
      </c>
      <c r="N24" s="35">
        <v>1095215.79</v>
      </c>
      <c r="O24" s="35"/>
      <c r="P24" s="35">
        <f>SUM(E24:O24)</f>
        <v>29224143.469999999</v>
      </c>
      <c r="Q24" s="13"/>
      <c r="R24" s="13"/>
      <c r="S24" s="13"/>
      <c r="T24" s="13"/>
      <c r="U24" s="13"/>
    </row>
    <row r="25" spans="1:21" ht="39" customHeight="1" x14ac:dyDescent="0.3">
      <c r="A25" s="32" t="s">
        <v>30</v>
      </c>
      <c r="B25" s="32">
        <v>17400000</v>
      </c>
      <c r="C25" s="36">
        <v>0</v>
      </c>
      <c r="D25" s="13"/>
      <c r="E25" s="13"/>
      <c r="F25" s="37"/>
      <c r="G25" s="37">
        <v>41895.33</v>
      </c>
      <c r="H25" s="37">
        <v>50904.25</v>
      </c>
      <c r="I25" s="37">
        <v>160544.01</v>
      </c>
      <c r="J25" s="37">
        <v>100410.94</v>
      </c>
      <c r="K25" s="37">
        <v>16940.3</v>
      </c>
      <c r="L25" s="37">
        <v>110654.33</v>
      </c>
      <c r="M25" s="13">
        <v>99519.4</v>
      </c>
      <c r="N25" s="13">
        <v>44467.98</v>
      </c>
      <c r="O25" s="13"/>
      <c r="P25" s="13">
        <f>SUM(D25:O25)</f>
        <v>625336.54</v>
      </c>
      <c r="Q25" s="13"/>
      <c r="R25" s="13"/>
      <c r="S25" s="13"/>
      <c r="T25" s="13"/>
      <c r="U25" s="13"/>
    </row>
    <row r="26" spans="1:21" ht="37.5" customHeight="1" x14ac:dyDescent="0.3">
      <c r="A26" s="32" t="s">
        <v>31</v>
      </c>
      <c r="B26" s="32">
        <v>763000</v>
      </c>
      <c r="C26" s="36">
        <v>0</v>
      </c>
      <c r="D26" s="13"/>
      <c r="E26" s="13"/>
      <c r="F26" s="37"/>
      <c r="G26" s="37"/>
      <c r="H26" s="37"/>
      <c r="I26" s="37">
        <v>1416</v>
      </c>
      <c r="J26" s="37">
        <v>2764</v>
      </c>
      <c r="K26" s="37"/>
      <c r="L26" s="13">
        <v>950</v>
      </c>
      <c r="M26" s="13">
        <v>105905</v>
      </c>
      <c r="N26" s="13">
        <v>67387.5</v>
      </c>
      <c r="O26" s="13"/>
      <c r="P26" s="13">
        <f t="shared" ref="P26:P32" si="2">SUM(D26:O26)</f>
        <v>178422.5</v>
      </c>
      <c r="Q26" s="13"/>
      <c r="R26" s="13"/>
      <c r="S26" s="13"/>
      <c r="T26" s="13"/>
      <c r="U26" s="13"/>
    </row>
    <row r="27" spans="1:21" ht="39" customHeight="1" x14ac:dyDescent="0.3">
      <c r="A27" s="32" t="s">
        <v>32</v>
      </c>
      <c r="B27" s="32">
        <v>1500000</v>
      </c>
      <c r="C27" s="36">
        <v>0</v>
      </c>
      <c r="D27" s="13"/>
      <c r="E27" s="37">
        <v>409.8</v>
      </c>
      <c r="F27" s="37"/>
      <c r="G27" s="37">
        <v>2870</v>
      </c>
      <c r="H27" s="37">
        <v>22617.74</v>
      </c>
      <c r="I27" s="37">
        <v>264575.11</v>
      </c>
      <c r="J27" s="37">
        <v>234132.84</v>
      </c>
      <c r="K27" s="37">
        <v>106925.72</v>
      </c>
      <c r="L27" s="13">
        <v>34964.199999999997</v>
      </c>
      <c r="M27" s="13">
        <v>122825.95</v>
      </c>
      <c r="N27" s="13">
        <v>75060</v>
      </c>
      <c r="O27" s="13"/>
      <c r="P27" s="13">
        <f t="shared" si="2"/>
        <v>864381.35999999987</v>
      </c>
      <c r="Q27" s="13"/>
      <c r="R27" s="13"/>
      <c r="S27" s="13"/>
      <c r="T27" s="13"/>
      <c r="U27" s="13"/>
    </row>
    <row r="28" spans="1:21" ht="49.5" customHeight="1" x14ac:dyDescent="0.3">
      <c r="A28" s="32" t="s">
        <v>33</v>
      </c>
      <c r="B28" s="32"/>
      <c r="C28" s="36">
        <v>0</v>
      </c>
      <c r="D28" s="13"/>
      <c r="E28" s="13"/>
      <c r="F28" s="37"/>
      <c r="G28" s="37"/>
      <c r="H28" s="37"/>
      <c r="I28" s="37"/>
      <c r="K28" s="37"/>
      <c r="L28" s="13"/>
      <c r="M28" s="13">
        <v>71058.94</v>
      </c>
      <c r="N28" s="13"/>
      <c r="O28" s="13"/>
      <c r="P28" s="13">
        <f t="shared" si="2"/>
        <v>71058.94</v>
      </c>
      <c r="Q28" s="13"/>
      <c r="R28" s="13"/>
      <c r="S28" s="13"/>
      <c r="T28" s="13"/>
      <c r="U28" s="13"/>
    </row>
    <row r="29" spans="1:21" ht="45" customHeight="1" x14ac:dyDescent="0.3">
      <c r="A29" s="32" t="s">
        <v>34</v>
      </c>
      <c r="B29" s="32">
        <v>2450000</v>
      </c>
      <c r="C29" s="36">
        <v>0</v>
      </c>
      <c r="D29" s="13"/>
      <c r="E29" s="13">
        <v>5826.25</v>
      </c>
      <c r="F29" s="37">
        <v>220421.05</v>
      </c>
      <c r="G29" s="37"/>
      <c r="H29" s="37">
        <v>363605.84</v>
      </c>
      <c r="I29" s="37">
        <v>29893</v>
      </c>
      <c r="J29" s="37">
        <v>939586.8</v>
      </c>
      <c r="K29" s="37">
        <v>1933231.52</v>
      </c>
      <c r="L29" s="13">
        <v>1319760</v>
      </c>
      <c r="M29" s="13"/>
      <c r="N29" s="13">
        <v>386804</v>
      </c>
      <c r="O29" s="13"/>
      <c r="P29" s="13">
        <f>SUM(D29:O29)</f>
        <v>5199128.46</v>
      </c>
      <c r="Q29" s="13"/>
      <c r="R29" s="13"/>
      <c r="S29" s="13"/>
      <c r="T29" s="13"/>
      <c r="U29" s="13"/>
    </row>
    <row r="30" spans="1:21" ht="47.25" customHeight="1" x14ac:dyDescent="0.3">
      <c r="A30" s="32" t="s">
        <v>35</v>
      </c>
      <c r="B30" s="32">
        <v>857500</v>
      </c>
      <c r="C30" s="36">
        <v>0</v>
      </c>
      <c r="D30" s="13"/>
      <c r="E30" s="13">
        <v>26652</v>
      </c>
      <c r="F30" s="37">
        <v>268749.71999999997</v>
      </c>
      <c r="G30" s="37">
        <v>875560</v>
      </c>
      <c r="H30" s="37">
        <v>1770561.79</v>
      </c>
      <c r="I30" s="37">
        <v>977516.95</v>
      </c>
      <c r="J30" s="37">
        <v>166347.17000000001</v>
      </c>
      <c r="K30" s="37">
        <v>42249.31</v>
      </c>
      <c r="L30" s="13">
        <v>268</v>
      </c>
      <c r="M30" s="13"/>
      <c r="N30" s="13"/>
      <c r="O30" s="13"/>
      <c r="P30" s="13">
        <f t="shared" si="2"/>
        <v>4127904.94</v>
      </c>
      <c r="Q30" s="13"/>
      <c r="R30" s="13"/>
      <c r="S30" s="13"/>
      <c r="T30" s="13"/>
      <c r="U30" s="13"/>
    </row>
    <row r="31" spans="1:21" ht="73.5" customHeight="1" x14ac:dyDescent="0.3">
      <c r="A31" s="32" t="s">
        <v>36</v>
      </c>
      <c r="B31" s="32">
        <v>17451000</v>
      </c>
      <c r="C31" s="36">
        <v>0</v>
      </c>
      <c r="D31" s="13"/>
      <c r="E31" s="13">
        <v>1332828</v>
      </c>
      <c r="F31" s="37">
        <v>3235786</v>
      </c>
      <c r="G31" s="37">
        <v>2989000</v>
      </c>
      <c r="H31" s="37"/>
      <c r="I31" s="37">
        <v>1500000</v>
      </c>
      <c r="J31" s="31">
        <v>25391.439999999999</v>
      </c>
      <c r="K31" s="37">
        <v>2500000</v>
      </c>
      <c r="L31" s="13">
        <v>4756065</v>
      </c>
      <c r="M31" s="13">
        <v>500000</v>
      </c>
      <c r="N31" s="13">
        <v>452801.35</v>
      </c>
      <c r="O31" s="13"/>
      <c r="P31" s="13">
        <f>SUM(D31:O31)</f>
        <v>17291871.789999999</v>
      </c>
      <c r="Q31" s="13"/>
      <c r="R31" s="13"/>
      <c r="S31" s="13"/>
      <c r="T31" s="13"/>
      <c r="U31" s="13"/>
    </row>
    <row r="32" spans="1:21" ht="59.25" customHeight="1" x14ac:dyDescent="0.3">
      <c r="A32" s="32" t="s">
        <v>37</v>
      </c>
      <c r="B32" s="32"/>
      <c r="C32" s="36">
        <v>0</v>
      </c>
      <c r="D32" s="13"/>
      <c r="E32" s="13"/>
      <c r="F32" s="37"/>
      <c r="G32" s="37"/>
      <c r="H32" s="37"/>
      <c r="I32" s="37"/>
      <c r="J32" s="37"/>
      <c r="K32" s="37"/>
      <c r="L32" s="13"/>
      <c r="M32" s="13"/>
      <c r="N32" s="13"/>
      <c r="O32" s="13"/>
      <c r="P32" s="13">
        <f t="shared" si="2"/>
        <v>0</v>
      </c>
      <c r="Q32" s="13"/>
      <c r="R32" s="13"/>
      <c r="S32" s="13"/>
      <c r="T32" s="13"/>
      <c r="U32" s="13"/>
    </row>
    <row r="33" spans="1:21" ht="34.5" customHeight="1" x14ac:dyDescent="0.3">
      <c r="A33" s="32" t="s">
        <v>38</v>
      </c>
      <c r="B33" s="32">
        <v>1405000</v>
      </c>
      <c r="C33" s="36">
        <v>0</v>
      </c>
      <c r="D33" s="38"/>
      <c r="E33" s="37">
        <v>8899.7000000000007</v>
      </c>
      <c r="F33" s="37">
        <v>80470.009999999995</v>
      </c>
      <c r="G33" s="37">
        <v>2300</v>
      </c>
      <c r="H33" s="37">
        <v>198830.69</v>
      </c>
      <c r="I33" s="37">
        <v>55172</v>
      </c>
      <c r="J33" s="37">
        <v>97370.59</v>
      </c>
      <c r="K33" s="37">
        <v>3469.2</v>
      </c>
      <c r="L33" s="37">
        <v>128409.17</v>
      </c>
      <c r="M33" s="13">
        <v>222422.62</v>
      </c>
      <c r="N33" s="13">
        <v>68694.960000000006</v>
      </c>
      <c r="O33" s="13"/>
      <c r="P33" s="13">
        <f>SUM(D33:O33)</f>
        <v>866038.94</v>
      </c>
      <c r="Q33" s="13"/>
      <c r="R33" s="13"/>
      <c r="S33" s="13"/>
      <c r="T33" s="13"/>
      <c r="U33" s="13"/>
    </row>
    <row r="34" spans="1:21" ht="32.25" customHeight="1" x14ac:dyDescent="0.3">
      <c r="A34" s="32" t="s">
        <v>39</v>
      </c>
      <c r="B34" s="35">
        <v>2288750</v>
      </c>
      <c r="C34" s="36">
        <v>0</v>
      </c>
      <c r="D34" s="35">
        <v>0</v>
      </c>
      <c r="E34" s="35">
        <v>0</v>
      </c>
      <c r="F34" s="35">
        <v>1101194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/>
      <c r="P34" s="35">
        <f>SUM(E34:O34)</f>
        <v>1101194</v>
      </c>
      <c r="Q34" s="13"/>
      <c r="R34" s="13"/>
      <c r="S34" s="13"/>
      <c r="T34" s="13"/>
      <c r="U34" s="13"/>
    </row>
    <row r="35" spans="1:21" ht="51.75" customHeight="1" x14ac:dyDescent="0.3">
      <c r="A35" s="32" t="s">
        <v>40</v>
      </c>
      <c r="B35" s="32">
        <v>2288750</v>
      </c>
      <c r="C35" s="36">
        <v>0</v>
      </c>
      <c r="D35" s="13"/>
      <c r="E35" s="37"/>
      <c r="F35" s="37"/>
      <c r="G35" s="13"/>
      <c r="H35" s="37"/>
      <c r="I35" s="37"/>
      <c r="J35" s="37"/>
      <c r="K35" s="37"/>
      <c r="L35" s="13"/>
      <c r="M35" s="13"/>
      <c r="N35" s="37"/>
      <c r="O35" s="37"/>
      <c r="P35" s="13"/>
      <c r="Q35" s="13"/>
      <c r="R35" s="13"/>
      <c r="S35" s="13"/>
      <c r="T35" s="13"/>
      <c r="U35" s="13"/>
    </row>
    <row r="36" spans="1:21" ht="84.75" customHeight="1" x14ac:dyDescent="0.3">
      <c r="A36" s="32" t="s">
        <v>41</v>
      </c>
      <c r="B36" s="32"/>
      <c r="C36" s="36">
        <v>0</v>
      </c>
      <c r="D36" s="13"/>
      <c r="E36" s="37"/>
      <c r="F36" s="13"/>
      <c r="G36" s="13"/>
      <c r="H36" s="13"/>
      <c r="I36" s="13"/>
      <c r="J36" s="37"/>
      <c r="K36" s="37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96" customHeight="1" x14ac:dyDescent="0.3">
      <c r="A37" s="32" t="s">
        <v>42</v>
      </c>
      <c r="B37" s="32"/>
      <c r="C37" s="36">
        <v>0</v>
      </c>
      <c r="D37" s="13"/>
      <c r="E37" s="37"/>
      <c r="F37" s="13"/>
      <c r="G37" s="13"/>
      <c r="H37" s="13"/>
      <c r="I37" s="13"/>
      <c r="J37" s="3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75" customHeight="1" x14ac:dyDescent="0.3">
      <c r="A38" s="32" t="s">
        <v>43</v>
      </c>
      <c r="B38" s="32"/>
      <c r="C38" s="36">
        <v>0</v>
      </c>
      <c r="D38" s="13"/>
      <c r="E38" s="37"/>
      <c r="F38" s="13"/>
      <c r="G38" s="13"/>
      <c r="H38" s="13"/>
      <c r="I38" s="13"/>
      <c r="J38" s="37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69.75" customHeight="1" x14ac:dyDescent="0.3">
      <c r="A39" s="32" t="s">
        <v>44</v>
      </c>
      <c r="B39" s="32"/>
      <c r="C39" s="36">
        <v>0</v>
      </c>
      <c r="D39" s="13"/>
      <c r="E39" s="37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58.5" customHeight="1" x14ac:dyDescent="0.3">
      <c r="A40" s="32" t="s">
        <v>45</v>
      </c>
      <c r="B40" s="32"/>
      <c r="C40" s="36">
        <v>0</v>
      </c>
      <c r="D40" s="35">
        <v>0</v>
      </c>
      <c r="E40" s="35">
        <v>0</v>
      </c>
      <c r="F40" s="35">
        <v>1101194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13"/>
      <c r="O40" s="13"/>
      <c r="P40" s="35">
        <f>SUM(D40:O40)</f>
        <v>1101194</v>
      </c>
      <c r="Q40" s="13"/>
      <c r="R40" s="13"/>
      <c r="S40" s="13"/>
      <c r="T40" s="13"/>
      <c r="U40" s="13"/>
    </row>
    <row r="41" spans="1:21" ht="43.5" customHeight="1" x14ac:dyDescent="0.3">
      <c r="A41" s="32" t="s">
        <v>46</v>
      </c>
      <c r="B41" s="32"/>
      <c r="C41" s="36">
        <v>0</v>
      </c>
      <c r="D41" s="13"/>
      <c r="E41" s="37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43.5" customHeight="1" x14ac:dyDescent="0.3">
      <c r="A42" s="32" t="s">
        <v>47</v>
      </c>
      <c r="B42" s="32"/>
      <c r="C42" s="36">
        <v>0</v>
      </c>
      <c r="D42" s="13"/>
      <c r="E42" s="37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54.75" customHeight="1" x14ac:dyDescent="0.3">
      <c r="A43" s="32" t="s">
        <v>48</v>
      </c>
      <c r="B43" s="32"/>
      <c r="C43" s="36">
        <v>0</v>
      </c>
      <c r="D43" s="13"/>
      <c r="E43" s="37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65.25" customHeight="1" x14ac:dyDescent="0.3">
      <c r="A44" s="32" t="s">
        <v>49</v>
      </c>
      <c r="B44" s="32"/>
      <c r="C44" s="36">
        <v>0</v>
      </c>
      <c r="D44" s="13"/>
      <c r="E44" s="37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67.5" customHeight="1" x14ac:dyDescent="0.3">
      <c r="A45" s="32" t="s">
        <v>50</v>
      </c>
      <c r="B45" s="32"/>
      <c r="C45" s="36">
        <v>0</v>
      </c>
      <c r="D45" s="13"/>
      <c r="E45" s="37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59.25" customHeight="1" x14ac:dyDescent="0.3">
      <c r="A46" s="32" t="s">
        <v>51</v>
      </c>
      <c r="B46" s="32"/>
      <c r="C46" s="36">
        <v>0</v>
      </c>
      <c r="D46" s="13"/>
      <c r="E46" s="37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62.25" customHeight="1" x14ac:dyDescent="0.3">
      <c r="A47" s="32" t="s">
        <v>52</v>
      </c>
      <c r="B47" s="32"/>
      <c r="C47" s="36"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55.5" customHeight="1" x14ac:dyDescent="0.3">
      <c r="A48" s="32" t="s">
        <v>53</v>
      </c>
      <c r="B48" s="32"/>
      <c r="C48" s="36"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66" customHeight="1" x14ac:dyDescent="0.3">
      <c r="A49" s="32" t="s">
        <v>54</v>
      </c>
      <c r="B49" s="32"/>
      <c r="C49" s="36"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43.5" customHeight="1" x14ac:dyDescent="0.3">
      <c r="A50" s="32" t="s">
        <v>55</v>
      </c>
      <c r="B50" s="35">
        <v>4347500</v>
      </c>
      <c r="C50" s="35">
        <v>16424815</v>
      </c>
      <c r="D50" s="35">
        <v>0</v>
      </c>
      <c r="E50" s="35">
        <v>0</v>
      </c>
      <c r="F50" s="35">
        <v>237762.16</v>
      </c>
      <c r="G50" s="35">
        <v>0</v>
      </c>
      <c r="H50" s="35">
        <v>0</v>
      </c>
      <c r="I50" s="35">
        <v>1544066.97</v>
      </c>
      <c r="J50" s="35">
        <v>5142250</v>
      </c>
      <c r="K50" s="35">
        <v>-99702.16</v>
      </c>
      <c r="L50" s="35">
        <v>5658210.9000000004</v>
      </c>
      <c r="M50" s="35">
        <v>35193.74</v>
      </c>
      <c r="N50" s="35">
        <v>16592450.01</v>
      </c>
      <c r="O50" s="35"/>
      <c r="P50" s="35">
        <f>SUM(D50:O50)</f>
        <v>29110231.620000001</v>
      </c>
      <c r="Q50" s="13"/>
      <c r="R50" s="13"/>
      <c r="S50" s="13"/>
      <c r="T50" s="13"/>
      <c r="U50" s="13"/>
    </row>
    <row r="51" spans="1:21" ht="45.75" customHeight="1" x14ac:dyDescent="0.3">
      <c r="A51" s="32" t="s">
        <v>56</v>
      </c>
      <c r="B51" s="32">
        <v>3722500</v>
      </c>
      <c r="C51" s="36">
        <v>0</v>
      </c>
      <c r="D51" s="13"/>
      <c r="E51" s="13"/>
      <c r="F51" s="37">
        <v>237762.16</v>
      </c>
      <c r="G51" s="37"/>
      <c r="H51" s="13"/>
      <c r="I51" s="37">
        <v>0</v>
      </c>
      <c r="J51" s="37">
        <v>162250</v>
      </c>
      <c r="K51" s="37">
        <v>-99702.16</v>
      </c>
      <c r="L51" s="13">
        <v>258210.9</v>
      </c>
      <c r="M51" s="13"/>
      <c r="N51" s="37">
        <v>1202450.01</v>
      </c>
      <c r="O51" s="37"/>
      <c r="P51" s="13">
        <f>SUM(D51:O51)</f>
        <v>1760970.9100000001</v>
      </c>
      <c r="Q51" s="13"/>
      <c r="R51" s="13"/>
      <c r="S51" s="13"/>
      <c r="T51" s="13"/>
      <c r="U51" s="13"/>
    </row>
    <row r="52" spans="1:21" ht="44.25" customHeight="1" x14ac:dyDescent="0.3">
      <c r="A52" s="32" t="s">
        <v>57</v>
      </c>
      <c r="B52" s="32">
        <v>125000</v>
      </c>
      <c r="C52" s="36">
        <v>0</v>
      </c>
      <c r="D52" s="13"/>
      <c r="E52" s="13"/>
      <c r="F52" s="13"/>
      <c r="G52" s="13"/>
      <c r="H52" s="13"/>
      <c r="I52" s="13"/>
      <c r="J52" s="37"/>
      <c r="K52" s="13"/>
      <c r="L52" s="13"/>
      <c r="M52" s="13"/>
      <c r="N52" s="13"/>
      <c r="O52" s="37"/>
      <c r="P52" s="13"/>
      <c r="Q52" s="13"/>
      <c r="R52" s="13"/>
      <c r="S52" s="13"/>
      <c r="T52" s="13"/>
      <c r="U52" s="13"/>
    </row>
    <row r="53" spans="1:21" ht="51" customHeight="1" x14ac:dyDescent="0.3">
      <c r="A53" s="32" t="s">
        <v>58</v>
      </c>
      <c r="B53" s="32">
        <v>500000</v>
      </c>
      <c r="C53" s="36">
        <v>0</v>
      </c>
      <c r="D53" s="13"/>
      <c r="E53" s="13"/>
      <c r="F53" s="13"/>
      <c r="G53" s="13"/>
      <c r="H53" s="13"/>
      <c r="I53" s="13"/>
      <c r="J53" s="37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63" customHeight="1" x14ac:dyDescent="0.3">
      <c r="A54" s="32" t="s">
        <v>59</v>
      </c>
      <c r="B54" s="32"/>
      <c r="C54" s="36"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45" customHeight="1" x14ac:dyDescent="0.3">
      <c r="A55" s="32" t="s">
        <v>60</v>
      </c>
      <c r="B55" s="32"/>
      <c r="C55" s="36">
        <v>0</v>
      </c>
      <c r="D55" s="13"/>
      <c r="E55" s="13"/>
      <c r="F55" s="13"/>
      <c r="G55" s="13"/>
      <c r="H55" s="13"/>
      <c r="I55" s="13"/>
      <c r="J55" s="13"/>
      <c r="K55" s="13"/>
      <c r="L55" s="13"/>
      <c r="M55" s="33">
        <v>35193.74</v>
      </c>
      <c r="N55" s="13">
        <v>15390000</v>
      </c>
      <c r="O55" s="37"/>
      <c r="P55" s="13"/>
      <c r="Q55" s="13"/>
      <c r="R55" s="13"/>
      <c r="S55" s="13"/>
      <c r="T55" s="13"/>
      <c r="U55" s="13"/>
    </row>
    <row r="56" spans="1:21" ht="45" customHeight="1" x14ac:dyDescent="0.3">
      <c r="A56" s="32" t="s">
        <v>61</v>
      </c>
      <c r="B56" s="32"/>
      <c r="C56" s="36">
        <v>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O56" s="13"/>
      <c r="P56" s="13"/>
      <c r="Q56" s="13"/>
      <c r="R56" s="13"/>
      <c r="S56" s="13"/>
      <c r="T56" s="13"/>
      <c r="U56" s="13"/>
    </row>
    <row r="57" spans="1:21" ht="45" customHeight="1" x14ac:dyDescent="0.3">
      <c r="A57" s="32" t="s">
        <v>62</v>
      </c>
      <c r="B57" s="32"/>
      <c r="C57" s="36">
        <v>0</v>
      </c>
      <c r="D57" s="13"/>
      <c r="E57" s="13"/>
      <c r="F57" s="13"/>
      <c r="G57" s="13"/>
      <c r="H57" s="13"/>
      <c r="I57" s="13"/>
      <c r="J57" s="13">
        <v>4980000</v>
      </c>
      <c r="K57" s="13"/>
      <c r="L57" s="13">
        <v>5400000</v>
      </c>
      <c r="M57" s="13"/>
      <c r="N57" s="13"/>
      <c r="O57" s="37"/>
      <c r="P57" s="13">
        <f>SUM(D57:O57)</f>
        <v>10380000</v>
      </c>
      <c r="Q57" s="13"/>
      <c r="R57" s="13"/>
      <c r="S57" s="13"/>
      <c r="T57" s="13"/>
      <c r="U57" s="13"/>
    </row>
    <row r="58" spans="1:21" x14ac:dyDescent="0.3">
      <c r="A58" s="32" t="s">
        <v>63</v>
      </c>
      <c r="B58" s="32"/>
      <c r="C58" s="36"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x14ac:dyDescent="0.3">
      <c r="A59" s="32" t="s">
        <v>64</v>
      </c>
      <c r="B59" s="32"/>
      <c r="C59" s="36"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P59" s="13"/>
      <c r="Q59" s="13"/>
      <c r="R59" s="13"/>
      <c r="S59" s="13"/>
      <c r="T59" s="13"/>
      <c r="U59" s="13"/>
    </row>
    <row r="60" spans="1:21" x14ac:dyDescent="0.3">
      <c r="A60" s="32" t="s">
        <v>65</v>
      </c>
      <c r="B60" s="35">
        <v>8350000</v>
      </c>
      <c r="C60" s="35">
        <v>4350000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1063699.26</v>
      </c>
      <c r="J60" s="35">
        <v>0</v>
      </c>
      <c r="K60" s="35">
        <v>0</v>
      </c>
      <c r="L60" s="35">
        <v>0</v>
      </c>
      <c r="M60" s="35">
        <v>0</v>
      </c>
      <c r="N60" s="35"/>
      <c r="O60" s="35"/>
      <c r="P60" s="35">
        <f>SUM(D60:O60)</f>
        <v>1063699.26</v>
      </c>
      <c r="Q60" s="13"/>
      <c r="R60" s="13"/>
      <c r="S60" s="13"/>
      <c r="T60" s="13"/>
      <c r="U60" s="13"/>
    </row>
    <row r="61" spans="1:21" ht="34.5" customHeight="1" x14ac:dyDescent="0.3">
      <c r="A61" s="32" t="s">
        <v>66</v>
      </c>
      <c r="B61" s="32">
        <v>5000000</v>
      </c>
      <c r="C61" s="36">
        <v>0</v>
      </c>
      <c r="D61" s="13"/>
      <c r="E61" s="13"/>
      <c r="F61" s="13"/>
      <c r="G61" s="13"/>
      <c r="H61" s="13"/>
      <c r="I61" s="13">
        <v>1063699.26</v>
      </c>
      <c r="J61" s="13"/>
      <c r="K61" s="13"/>
      <c r="L61" s="13"/>
      <c r="M61" s="13"/>
      <c r="N61" s="13"/>
      <c r="O61" s="13"/>
      <c r="P61" s="13">
        <f>SUM(D61:O61)</f>
        <v>1063699.26</v>
      </c>
      <c r="Q61" s="13"/>
      <c r="R61" s="13"/>
      <c r="S61" s="13"/>
      <c r="T61" s="13"/>
      <c r="U61" s="13"/>
    </row>
    <row r="62" spans="1:21" ht="20.25" customHeight="1" x14ac:dyDescent="0.3">
      <c r="A62" s="32" t="s">
        <v>107</v>
      </c>
      <c r="B62" s="32">
        <v>3350000</v>
      </c>
      <c r="C62" s="36">
        <v>0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37"/>
      <c r="P62" s="13"/>
      <c r="Q62" s="13"/>
      <c r="R62" s="13"/>
      <c r="S62" s="13"/>
      <c r="T62" s="13"/>
      <c r="U62" s="13"/>
    </row>
    <row r="63" spans="1:21" ht="61.5" customHeight="1" x14ac:dyDescent="0.3">
      <c r="A63" s="32" t="s">
        <v>68</v>
      </c>
      <c r="B63" s="32"/>
      <c r="C63" s="36">
        <v>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ht="75.75" customHeight="1" x14ac:dyDescent="0.3">
      <c r="A64" s="32" t="s">
        <v>69</v>
      </c>
      <c r="B64" s="32"/>
      <c r="C64" s="36"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ht="45" customHeight="1" x14ac:dyDescent="0.3">
      <c r="A65" s="32" t="s">
        <v>70</v>
      </c>
      <c r="B65" s="32"/>
      <c r="C65" s="36"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ht="36" customHeight="1" x14ac:dyDescent="0.3">
      <c r="A66" s="32" t="s">
        <v>71</v>
      </c>
      <c r="B66" s="32"/>
      <c r="C66" s="36"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ht="64.5" customHeight="1" x14ac:dyDescent="0.3">
      <c r="A67" s="32" t="s">
        <v>72</v>
      </c>
      <c r="B67" s="32"/>
      <c r="C67" s="36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ht="24" customHeight="1" x14ac:dyDescent="0.3">
      <c r="A68" s="32" t="s">
        <v>73</v>
      </c>
      <c r="B68" s="32"/>
      <c r="C68" s="36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ht="38.25" customHeight="1" x14ac:dyDescent="0.3">
      <c r="A69" s="32" t="s">
        <v>74</v>
      </c>
      <c r="B69" s="32"/>
      <c r="C69" s="36"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ht="51.75" customHeight="1" x14ac:dyDescent="0.3">
      <c r="A70" s="32" t="s">
        <v>75</v>
      </c>
      <c r="B70" s="32"/>
      <c r="C70" s="36"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ht="51.75" customHeight="1" x14ac:dyDescent="0.3">
      <c r="A71" s="32" t="s">
        <v>76</v>
      </c>
      <c r="B71" s="32"/>
      <c r="C71" s="36"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x14ac:dyDescent="0.3">
      <c r="A72" s="28" t="s">
        <v>77</v>
      </c>
      <c r="B72" s="35">
        <f>+B8+B14+B24+B34+B50+B60</f>
        <v>374522262</v>
      </c>
      <c r="C72" s="35">
        <v>0</v>
      </c>
      <c r="D72" s="35">
        <f t="shared" ref="D72:J72" si="3">+D82</f>
        <v>21191266.110000003</v>
      </c>
      <c r="E72" s="35">
        <f t="shared" si="3"/>
        <v>24034316.869999997</v>
      </c>
      <c r="F72" s="35">
        <f t="shared" si="3"/>
        <v>28733849.77</v>
      </c>
      <c r="G72" s="35">
        <f t="shared" si="3"/>
        <v>28360888.390000001</v>
      </c>
      <c r="H72" s="35">
        <f t="shared" si="3"/>
        <v>27384722.079999998</v>
      </c>
      <c r="I72" s="35">
        <f t="shared" si="3"/>
        <v>30211135.210000001</v>
      </c>
      <c r="J72" s="35">
        <f t="shared" si="3"/>
        <v>32467480.620000005</v>
      </c>
      <c r="K72" s="35">
        <v>0</v>
      </c>
      <c r="L72" s="35">
        <v>0</v>
      </c>
      <c r="M72" s="35">
        <v>0</v>
      </c>
      <c r="N72" s="13"/>
      <c r="O72" s="13"/>
      <c r="P72" s="35">
        <f>SUM(D72:O72)</f>
        <v>192383659.05000001</v>
      </c>
      <c r="Q72" s="13"/>
      <c r="R72" s="13"/>
      <c r="S72" s="13"/>
      <c r="T72" s="13"/>
      <c r="U72" s="13"/>
    </row>
    <row r="73" spans="1:21" x14ac:dyDescent="0.3">
      <c r="A73" s="32" t="s">
        <v>78</v>
      </c>
      <c r="B73" s="32"/>
      <c r="C73" s="36"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ht="39" customHeight="1" x14ac:dyDescent="0.3">
      <c r="A74" s="32" t="s">
        <v>79</v>
      </c>
      <c r="B74" s="32"/>
      <c r="C74" s="36"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ht="54.75" customHeight="1" x14ac:dyDescent="0.3">
      <c r="A75" s="32" t="s">
        <v>80</v>
      </c>
      <c r="B75" s="32"/>
      <c r="C75" s="36"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ht="44.25" customHeight="1" x14ac:dyDescent="0.3">
      <c r="A76" s="32" t="s">
        <v>81</v>
      </c>
      <c r="B76" s="32"/>
      <c r="C76" s="36"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x14ac:dyDescent="0.3">
      <c r="A77" s="32" t="s">
        <v>82</v>
      </c>
      <c r="B77" s="32"/>
      <c r="C77" s="36"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ht="42.75" customHeight="1" x14ac:dyDescent="0.3">
      <c r="A78" s="32" t="s">
        <v>83</v>
      </c>
      <c r="B78" s="32"/>
      <c r="C78" s="36">
        <v>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ht="33.75" customHeight="1" x14ac:dyDescent="0.3">
      <c r="A79" s="32" t="s">
        <v>84</v>
      </c>
      <c r="B79" s="32"/>
      <c r="C79" s="36">
        <v>0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ht="42.75" customHeight="1" x14ac:dyDescent="0.3">
      <c r="A80" s="32" t="s">
        <v>85</v>
      </c>
      <c r="B80" s="32"/>
      <c r="C80" s="36">
        <v>0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ht="51.75" customHeight="1" x14ac:dyDescent="0.3">
      <c r="A81" s="32" t="s">
        <v>86</v>
      </c>
      <c r="B81" s="32"/>
      <c r="C81" s="36">
        <v>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ht="47.25" customHeight="1" x14ac:dyDescent="0.3">
      <c r="A82" s="28" t="s">
        <v>87</v>
      </c>
      <c r="B82" s="28">
        <f>+B72</f>
        <v>374522262</v>
      </c>
      <c r="C82" s="39">
        <f>+C7</f>
        <v>65000000</v>
      </c>
      <c r="D82" s="28">
        <f>+D8+D14</f>
        <v>21191266.110000003</v>
      </c>
      <c r="E82" s="28">
        <f>+E8+E14+E24+E34</f>
        <v>24034316.869999997</v>
      </c>
      <c r="F82" s="28">
        <f>+F8+F14+F24+F34+F50</f>
        <v>28733849.77</v>
      </c>
      <c r="G82" s="28">
        <f>+G8+G14+G24+G50</f>
        <v>28360888.390000001</v>
      </c>
      <c r="H82" s="28">
        <f>+H8+H14+H24+H34+H50</f>
        <v>27384722.079999998</v>
      </c>
      <c r="I82" s="28">
        <f>+I8+I14+I24+I50+I60</f>
        <v>30211135.210000001</v>
      </c>
      <c r="J82" s="28">
        <f>+J8+J14+J24+J34+J40+J50+J60</f>
        <v>32467480.620000005</v>
      </c>
      <c r="K82" s="28">
        <f>++K8+K14+K24+K50</f>
        <v>30871487.780000001</v>
      </c>
      <c r="L82" s="28">
        <f>+L8+L14+L24+L34+L50+L60</f>
        <v>37372043.270000003</v>
      </c>
      <c r="M82" s="28">
        <f>+M8+M14+M24+M34+M40+M50+M60+M72</f>
        <v>26941096.539999999</v>
      </c>
      <c r="N82" s="28">
        <f>+N8+N24+N34+N14+N50</f>
        <v>65095350.699999996</v>
      </c>
      <c r="O82" s="28">
        <f>+O8+O14+O24+O34+O50+O60</f>
        <v>0</v>
      </c>
      <c r="P82" s="28">
        <f>SUM(D82:O82)</f>
        <v>352663637.34000003</v>
      </c>
      <c r="Q82" s="28"/>
      <c r="R82" s="28"/>
      <c r="S82" s="28"/>
      <c r="T82" s="28"/>
      <c r="U82" s="28"/>
    </row>
    <row r="83" spans="1:21" x14ac:dyDescent="0.3">
      <c r="A83" s="13"/>
      <c r="B83" s="13"/>
      <c r="C83" s="40"/>
      <c r="D83" s="33"/>
      <c r="E83" s="33"/>
      <c r="F83" s="33"/>
      <c r="G83" s="33"/>
      <c r="H83" s="13"/>
      <c r="I83" s="13"/>
      <c r="J83" s="13"/>
      <c r="K83" s="13"/>
      <c r="L83" s="33"/>
      <c r="M83" s="33"/>
      <c r="N83" s="13"/>
      <c r="O83" s="13"/>
      <c r="P83" s="13"/>
      <c r="Q83" s="13"/>
      <c r="R83" s="13"/>
      <c r="S83" s="13"/>
      <c r="T83" s="13"/>
      <c r="U83" s="13"/>
    </row>
    <row r="84" spans="1:21" x14ac:dyDescent="0.3">
      <c r="A84" s="13"/>
      <c r="B84" s="13"/>
      <c r="C84" s="41"/>
      <c r="G84" s="13"/>
      <c r="H84" s="13"/>
      <c r="I84" s="13"/>
      <c r="J84" s="13"/>
      <c r="K84" s="13"/>
      <c r="L84" s="33"/>
      <c r="M84" s="13"/>
      <c r="N84" s="13"/>
      <c r="O84" s="13"/>
      <c r="P84" s="13"/>
      <c r="Q84" s="13"/>
      <c r="R84" s="13"/>
      <c r="S84" s="13"/>
      <c r="T84" s="13"/>
      <c r="U84" s="13"/>
    </row>
    <row r="85" spans="1:21" x14ac:dyDescent="0.3">
      <c r="A85" s="13"/>
      <c r="B85" s="13"/>
      <c r="C85" s="41"/>
      <c r="G85" s="13"/>
      <c r="H85" s="13"/>
      <c r="I85" s="13"/>
      <c r="J85" s="13"/>
      <c r="K85" s="13"/>
      <c r="L85" s="33"/>
      <c r="M85" s="13"/>
      <c r="N85" s="13"/>
      <c r="O85" s="13"/>
      <c r="P85" s="13"/>
      <c r="Q85" s="13"/>
      <c r="R85" s="13"/>
      <c r="S85" s="13"/>
      <c r="T85" s="13"/>
      <c r="U85" s="13"/>
    </row>
    <row r="86" spans="1:21" x14ac:dyDescent="0.3">
      <c r="A86" s="13"/>
      <c r="B86" s="13"/>
      <c r="C86" s="41"/>
      <c r="G86" s="13"/>
      <c r="H86" s="13"/>
      <c r="I86" s="13"/>
      <c r="J86" s="13"/>
      <c r="K86" s="13"/>
      <c r="L86" s="33"/>
      <c r="M86" s="13"/>
      <c r="N86" s="13"/>
      <c r="O86" s="13"/>
      <c r="P86" s="13"/>
      <c r="Q86" s="13"/>
      <c r="R86" s="13"/>
      <c r="S86" s="13"/>
      <c r="T86" s="13"/>
      <c r="U86" s="13"/>
    </row>
    <row r="87" spans="1:21" x14ac:dyDescent="0.3">
      <c r="A87" s="13"/>
      <c r="B87" s="13"/>
      <c r="C87" s="41"/>
      <c r="G87" s="13"/>
      <c r="H87" s="13"/>
      <c r="I87" s="13"/>
      <c r="J87" s="13"/>
      <c r="K87" s="13"/>
      <c r="L87" s="33"/>
      <c r="M87" s="13"/>
      <c r="N87" s="13"/>
      <c r="O87" s="13"/>
      <c r="P87" s="13"/>
      <c r="Q87" s="13"/>
      <c r="R87" s="13"/>
      <c r="S87" s="13"/>
      <c r="T87" s="13"/>
      <c r="U87" s="13"/>
    </row>
    <row r="88" spans="1:21" x14ac:dyDescent="0.3">
      <c r="M88" s="37"/>
      <c r="P88" s="13"/>
      <c r="Q88" s="13"/>
      <c r="R88" s="13"/>
      <c r="S88" s="13"/>
      <c r="T88" s="13"/>
      <c r="U88" s="13"/>
    </row>
    <row r="89" spans="1:21" ht="15.6" x14ac:dyDescent="0.3">
      <c r="A89" s="43" t="s">
        <v>91</v>
      </c>
      <c r="B89" s="43"/>
      <c r="C89" s="43"/>
      <c r="D89" s="43"/>
      <c r="I89" s="44" t="s">
        <v>106</v>
      </c>
      <c r="J89" s="45"/>
      <c r="M89" s="46" t="s">
        <v>100</v>
      </c>
      <c r="N89" s="46"/>
      <c r="O89" s="46"/>
      <c r="P89" s="45"/>
      <c r="Q89" s="13"/>
      <c r="R89" s="13"/>
      <c r="S89" s="13"/>
      <c r="T89" s="13"/>
      <c r="U89" s="13"/>
    </row>
    <row r="90" spans="1:21" ht="14.25" customHeight="1" x14ac:dyDescent="0.3">
      <c r="A90" s="43" t="s">
        <v>93</v>
      </c>
      <c r="B90" s="43"/>
      <c r="C90" s="43"/>
      <c r="D90" s="43"/>
      <c r="I90" s="44" t="s">
        <v>90</v>
      </c>
      <c r="J90" s="45"/>
      <c r="M90" s="46" t="s">
        <v>101</v>
      </c>
      <c r="N90" s="46"/>
      <c r="O90" s="46"/>
      <c r="P90" s="45" t="s">
        <v>113</v>
      </c>
      <c r="Q90" s="13"/>
      <c r="R90" s="13"/>
      <c r="S90" s="13"/>
      <c r="T90" s="13"/>
      <c r="U90" s="13"/>
    </row>
    <row r="91" spans="1:21" ht="3" customHeight="1" x14ac:dyDescent="0.3">
      <c r="D91" s="44"/>
      <c r="E91" s="47"/>
      <c r="P91" s="13"/>
      <c r="Q91" s="13"/>
      <c r="R91" s="13"/>
      <c r="S91" s="13"/>
      <c r="T91" s="13"/>
      <c r="U91" s="13"/>
    </row>
    <row r="92" spans="1:21" x14ac:dyDescent="0.3">
      <c r="H92" s="45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x14ac:dyDescent="0.3">
      <c r="D93" s="48"/>
      <c r="H93" s="45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x14ac:dyDescent="0.3">
      <c r="D94" s="49"/>
      <c r="E94" s="49"/>
      <c r="F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</sheetData>
  <mergeCells count="9">
    <mergeCell ref="A1:P1"/>
    <mergeCell ref="A2:P2"/>
    <mergeCell ref="A3:P3"/>
    <mergeCell ref="A5:P5"/>
    <mergeCell ref="A90:D90"/>
    <mergeCell ref="M89:O89"/>
    <mergeCell ref="M90:O90"/>
    <mergeCell ref="A89:D89"/>
    <mergeCell ref="A4:P4"/>
  </mergeCells>
  <pageMargins left="0.70866141732283505" right="0.70866141732283505" top="0.74803149606299202" bottom="0.74803149606299202" header="0.31496062992126" footer="0.31496062992126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topLeftCell="A128" workbookViewId="0">
      <selection activeCell="I78" sqref="I78"/>
    </sheetView>
  </sheetViews>
  <sheetFormatPr defaultColWidth="11.5546875" defaultRowHeight="14.4" x14ac:dyDescent="0.3"/>
  <cols>
    <col min="1" max="1" width="48" style="55" customWidth="1"/>
    <col min="2" max="16384" width="11.5546875" style="55"/>
  </cols>
  <sheetData>
    <row r="1" spans="1:14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3">
      <c r="A5" s="25" t="s">
        <v>88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">
      <c r="A6" s="25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3">
      <c r="A7" s="17" t="s">
        <v>5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6</v>
      </c>
      <c r="G7" s="16" t="s">
        <v>11</v>
      </c>
      <c r="H7" s="16" t="s">
        <v>95</v>
      </c>
      <c r="I7" s="16"/>
      <c r="J7" s="16"/>
      <c r="K7" s="16"/>
      <c r="L7" s="16"/>
      <c r="M7" s="16"/>
      <c r="N7" s="17"/>
    </row>
    <row r="8" spans="1:14" x14ac:dyDescent="0.3">
      <c r="A8" s="51" t="s">
        <v>12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26.25" customHeight="1" x14ac:dyDescent="0.3">
      <c r="A9" s="51" t="s">
        <v>13</v>
      </c>
      <c r="B9" s="4">
        <f>+C9+D9+E9+F9+G9+I9+J9+K9+L9+M9+N9+O9</f>
        <v>83209974.439999998</v>
      </c>
      <c r="C9" s="52">
        <v>15660272.359999999</v>
      </c>
      <c r="D9" s="4">
        <v>16502482.300000001</v>
      </c>
      <c r="E9" s="4">
        <v>16798774.5</v>
      </c>
      <c r="F9" s="4">
        <v>17787327.760000002</v>
      </c>
      <c r="G9" s="4">
        <v>16461117.52</v>
      </c>
      <c r="H9" s="4"/>
      <c r="I9" s="4"/>
      <c r="J9" s="4"/>
      <c r="K9" s="4"/>
      <c r="L9" s="4"/>
      <c r="M9" s="4"/>
      <c r="N9" s="4"/>
    </row>
    <row r="10" spans="1:14" ht="12" customHeight="1" x14ac:dyDescent="0.3">
      <c r="A10" s="50" t="s">
        <v>14</v>
      </c>
      <c r="B10" s="4"/>
      <c r="C10" s="52">
        <v>13527868.68</v>
      </c>
      <c r="D10" s="4">
        <v>14366438.68</v>
      </c>
      <c r="E10" s="4">
        <v>14660033.68</v>
      </c>
      <c r="F10" s="4">
        <v>15554166.43</v>
      </c>
      <c r="G10" s="4">
        <v>14199496.68</v>
      </c>
      <c r="H10" s="4"/>
      <c r="I10" s="4"/>
      <c r="J10" s="4"/>
      <c r="K10" s="4"/>
      <c r="L10" s="4"/>
      <c r="M10" s="4"/>
      <c r="N10" s="4"/>
    </row>
    <row r="11" spans="1:14" ht="15" customHeight="1" x14ac:dyDescent="0.3">
      <c r="A11" s="50" t="s">
        <v>15</v>
      </c>
      <c r="B11" s="4"/>
      <c r="C11" s="52">
        <v>53600</v>
      </c>
      <c r="D11" s="52">
        <v>53600</v>
      </c>
      <c r="E11" s="4">
        <v>53600</v>
      </c>
      <c r="F11" s="4">
        <v>53600</v>
      </c>
      <c r="G11" s="4">
        <v>53600</v>
      </c>
      <c r="H11" s="4"/>
      <c r="I11" s="4"/>
      <c r="J11" s="4"/>
      <c r="K11" s="4"/>
      <c r="L11" s="4"/>
      <c r="M11" s="4"/>
      <c r="N11" s="4"/>
    </row>
    <row r="12" spans="1:14" ht="14.25" customHeight="1" x14ac:dyDescent="0.3">
      <c r="A12" s="50" t="s">
        <v>16</v>
      </c>
      <c r="B12" s="4"/>
      <c r="C12" s="4">
        <v>31500</v>
      </c>
      <c r="D12" s="52">
        <v>31500</v>
      </c>
      <c r="E12" s="4">
        <v>31500</v>
      </c>
      <c r="F12" s="4">
        <v>31500</v>
      </c>
      <c r="G12" s="4">
        <v>31500</v>
      </c>
      <c r="H12" s="4"/>
      <c r="I12" s="4"/>
      <c r="J12" s="4"/>
      <c r="K12" s="4"/>
      <c r="L12" s="4"/>
      <c r="M12" s="4"/>
      <c r="N12" s="4"/>
    </row>
    <row r="13" spans="1:14" ht="13.5" customHeight="1" x14ac:dyDescent="0.3">
      <c r="A13" s="50" t="s">
        <v>17</v>
      </c>
      <c r="B13" s="4"/>
      <c r="C13" s="4"/>
      <c r="D13" s="53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0.5" customHeight="1" x14ac:dyDescent="0.3">
      <c r="A14" s="50" t="s">
        <v>18</v>
      </c>
      <c r="B14" s="4"/>
      <c r="C14" s="4">
        <v>2047303.6799999999</v>
      </c>
      <c r="D14" s="52">
        <v>2050943.62</v>
      </c>
      <c r="E14" s="52">
        <v>2053640.82</v>
      </c>
      <c r="F14" s="52">
        <v>2148061.33</v>
      </c>
      <c r="G14" s="52">
        <v>2176520.84</v>
      </c>
      <c r="H14" s="52"/>
      <c r="I14" s="4"/>
      <c r="J14" s="4"/>
      <c r="K14" s="4"/>
      <c r="L14" s="4"/>
      <c r="M14" s="4"/>
      <c r="N14" s="4"/>
    </row>
    <row r="15" spans="1:14" ht="16.5" customHeight="1" x14ac:dyDescent="0.3">
      <c r="A15" s="51" t="s">
        <v>19</v>
      </c>
      <c r="B15" s="4">
        <f>+C15+D15+E15+F15+G15+I15+J15+K15+L15+M15+N15+O15</f>
        <v>8501693.5999999996</v>
      </c>
      <c r="C15" s="4">
        <v>26920.959999999999</v>
      </c>
      <c r="D15" s="4">
        <v>1832755.28</v>
      </c>
      <c r="E15" s="4">
        <v>1439230.65</v>
      </c>
      <c r="F15" s="4">
        <v>2766147.64</v>
      </c>
      <c r="G15" s="4">
        <v>2436639.0699999998</v>
      </c>
      <c r="H15" s="4"/>
      <c r="I15" s="4"/>
      <c r="J15" s="4"/>
      <c r="K15" s="4"/>
      <c r="L15" s="4"/>
      <c r="M15" s="4"/>
      <c r="N15" s="4"/>
    </row>
    <row r="16" spans="1:14" ht="13.5" customHeight="1" x14ac:dyDescent="0.3">
      <c r="A16" s="50" t="s">
        <v>20</v>
      </c>
      <c r="B16" s="4"/>
      <c r="C16" s="4">
        <v>14475.96</v>
      </c>
      <c r="D16" s="4">
        <v>1108365.99</v>
      </c>
      <c r="E16" s="4">
        <v>596897.36</v>
      </c>
      <c r="F16" s="4">
        <v>333983.53999999998</v>
      </c>
      <c r="G16" s="4">
        <v>157074.89000000001</v>
      </c>
      <c r="H16" s="4"/>
      <c r="I16" s="4"/>
      <c r="J16" s="4"/>
      <c r="K16" s="4"/>
      <c r="L16" s="4"/>
      <c r="M16" s="4"/>
      <c r="N16" s="4"/>
    </row>
    <row r="17" spans="1:14" ht="24.75" customHeight="1" x14ac:dyDescent="0.3">
      <c r="A17" s="50" t="s">
        <v>21</v>
      </c>
      <c r="B17" s="4"/>
      <c r="C17" s="4">
        <v>0</v>
      </c>
      <c r="D17" s="4">
        <v>7500</v>
      </c>
      <c r="E17" s="4">
        <v>17242</v>
      </c>
      <c r="F17" s="4">
        <v>158398.95000000001</v>
      </c>
      <c r="G17" s="4">
        <v>171169.38</v>
      </c>
      <c r="H17" s="4"/>
      <c r="I17" s="4"/>
      <c r="J17" s="4"/>
      <c r="K17" s="54"/>
      <c r="L17" s="4"/>
      <c r="M17" s="4"/>
      <c r="N17" s="4"/>
    </row>
    <row r="18" spans="1:14" ht="14.25" customHeight="1" x14ac:dyDescent="0.3">
      <c r="A18" s="50" t="s">
        <v>22</v>
      </c>
      <c r="B18" s="4"/>
      <c r="C18" s="4">
        <v>0</v>
      </c>
      <c r="D18" s="4">
        <v>194800</v>
      </c>
      <c r="E18" s="4">
        <v>322350</v>
      </c>
      <c r="F18" s="4">
        <v>392775.15</v>
      </c>
      <c r="G18" s="4">
        <v>105892.5</v>
      </c>
      <c r="H18" s="4"/>
      <c r="I18" s="4"/>
      <c r="J18" s="4"/>
      <c r="K18" s="4"/>
      <c r="L18" s="4"/>
      <c r="M18" s="4"/>
      <c r="N18" s="4"/>
    </row>
    <row r="19" spans="1:14" ht="15" customHeight="1" x14ac:dyDescent="0.3">
      <c r="A19" s="50" t="s">
        <v>23</v>
      </c>
      <c r="B19" s="4"/>
      <c r="C19" s="4">
        <v>0</v>
      </c>
      <c r="D19" s="52"/>
      <c r="E19" s="4"/>
      <c r="F19" s="4">
        <v>527488</v>
      </c>
      <c r="G19" s="4">
        <v>57857</v>
      </c>
      <c r="H19" s="4"/>
      <c r="I19" s="4"/>
      <c r="J19" s="4"/>
      <c r="K19" s="4"/>
      <c r="L19" s="4"/>
      <c r="M19" s="4"/>
      <c r="N19" s="4"/>
    </row>
    <row r="20" spans="1:14" ht="18.75" customHeight="1" x14ac:dyDescent="0.3">
      <c r="A20" s="50" t="s">
        <v>24</v>
      </c>
      <c r="B20" s="4"/>
      <c r="C20" s="52">
        <v>12445</v>
      </c>
      <c r="D20" s="4">
        <v>131245</v>
      </c>
      <c r="E20" s="4">
        <v>29445</v>
      </c>
      <c r="F20" s="4">
        <v>277445</v>
      </c>
      <c r="G20" s="4">
        <v>71845</v>
      </c>
      <c r="H20" s="4"/>
      <c r="I20" s="4"/>
      <c r="J20" s="4"/>
      <c r="K20" s="4"/>
      <c r="L20" s="4"/>
      <c r="M20" s="4"/>
      <c r="N20" s="4"/>
    </row>
    <row r="21" spans="1:14" ht="12" customHeight="1" x14ac:dyDescent="0.3">
      <c r="A21" s="50" t="s">
        <v>25</v>
      </c>
      <c r="B21" s="4"/>
      <c r="C21" s="4">
        <v>0</v>
      </c>
      <c r="D21" s="52"/>
      <c r="E21" s="4"/>
      <c r="F21" s="4"/>
      <c r="G21" s="4">
        <v>717638.37</v>
      </c>
      <c r="H21" s="4"/>
      <c r="I21" s="4"/>
      <c r="J21" s="4"/>
      <c r="K21" s="4"/>
      <c r="L21" s="4"/>
      <c r="M21" s="4"/>
      <c r="N21" s="4"/>
    </row>
    <row r="22" spans="1:14" ht="22.5" customHeight="1" x14ac:dyDescent="0.3">
      <c r="A22" s="50" t="s">
        <v>26</v>
      </c>
      <c r="B22" s="4"/>
      <c r="C22" s="4">
        <v>0</v>
      </c>
      <c r="D22" s="52">
        <v>35416.49</v>
      </c>
      <c r="E22" s="52">
        <v>78036.289999999994</v>
      </c>
      <c r="F22" s="52">
        <v>151809.26</v>
      </c>
      <c r="G22" s="4">
        <v>382347.9</v>
      </c>
      <c r="H22" s="4"/>
      <c r="I22" s="4"/>
      <c r="J22" s="4"/>
      <c r="K22" s="4"/>
      <c r="L22" s="4"/>
      <c r="M22" s="4"/>
      <c r="N22" s="4"/>
    </row>
    <row r="23" spans="1:14" ht="14.25" customHeight="1" x14ac:dyDescent="0.3">
      <c r="A23" s="50" t="s">
        <v>27</v>
      </c>
      <c r="B23" s="4"/>
      <c r="C23" s="4">
        <v>0</v>
      </c>
      <c r="D23" s="4"/>
      <c r="E23" s="52">
        <v>121500</v>
      </c>
      <c r="F23" s="52">
        <v>899974.2</v>
      </c>
      <c r="G23" s="4">
        <v>750512.03</v>
      </c>
      <c r="H23" s="4"/>
      <c r="I23" s="4"/>
      <c r="J23" s="4"/>
      <c r="K23" s="4"/>
      <c r="L23" s="4"/>
      <c r="M23" s="4"/>
      <c r="N23" s="4"/>
    </row>
    <row r="24" spans="1:14" ht="16.5" customHeight="1" x14ac:dyDescent="0.3">
      <c r="A24" s="50" t="s">
        <v>28</v>
      </c>
      <c r="B24" s="4"/>
      <c r="C24" s="4">
        <v>0</v>
      </c>
      <c r="D24" s="4">
        <v>355427.8</v>
      </c>
      <c r="E24" s="4">
        <v>273760</v>
      </c>
      <c r="F24" s="4">
        <v>24273.54</v>
      </c>
      <c r="G24" s="4">
        <v>22302</v>
      </c>
      <c r="H24" s="4"/>
      <c r="I24" s="4"/>
      <c r="J24" s="4"/>
      <c r="K24" s="4"/>
      <c r="L24" s="4"/>
      <c r="M24" s="4"/>
      <c r="N24" s="4"/>
    </row>
    <row r="25" spans="1:14" ht="12" customHeight="1" x14ac:dyDescent="0.3">
      <c r="A25" s="51" t="s">
        <v>29</v>
      </c>
      <c r="B25" s="4">
        <f>+C25+D25+E25+F25+G25+I25+J25+K25+L25+M25+N25+O25</f>
        <v>8200082.4499999993</v>
      </c>
      <c r="C25" s="52">
        <v>29883.5</v>
      </c>
      <c r="D25" s="52">
        <v>1487478.4</v>
      </c>
      <c r="E25" s="52">
        <v>3406402.69</v>
      </c>
      <c r="F25" s="52">
        <v>210757.46</v>
      </c>
      <c r="G25" s="52">
        <v>3065560.4</v>
      </c>
      <c r="H25" s="52"/>
      <c r="I25" s="4"/>
      <c r="J25" s="4"/>
      <c r="K25" s="4"/>
      <c r="L25" s="4"/>
      <c r="M25" s="4"/>
      <c r="N25" s="4"/>
    </row>
    <row r="26" spans="1:14" x14ac:dyDescent="0.3">
      <c r="A26" s="50" t="s">
        <v>30</v>
      </c>
      <c r="B26" s="4"/>
      <c r="C26" s="4">
        <v>0</v>
      </c>
      <c r="D26" s="52"/>
      <c r="E26" s="4">
        <v>2017700</v>
      </c>
      <c r="F26" s="4"/>
      <c r="G26" s="4">
        <v>710716</v>
      </c>
      <c r="H26" s="4"/>
      <c r="I26" s="4"/>
      <c r="J26" s="4"/>
      <c r="K26" s="4"/>
      <c r="L26" s="4"/>
      <c r="M26" s="4"/>
      <c r="N26" s="4"/>
    </row>
    <row r="27" spans="1:14" x14ac:dyDescent="0.3">
      <c r="A27" s="50" t="s">
        <v>31</v>
      </c>
      <c r="B27" s="4"/>
      <c r="C27" s="4">
        <v>0</v>
      </c>
      <c r="D27" s="52"/>
      <c r="E27" s="4">
        <v>5310</v>
      </c>
      <c r="F27" s="4">
        <v>2925.69</v>
      </c>
      <c r="G27" s="4">
        <v>212.4</v>
      </c>
      <c r="H27" s="4"/>
      <c r="I27" s="4"/>
      <c r="J27" s="4"/>
      <c r="K27" s="4"/>
      <c r="L27" s="4"/>
      <c r="M27" s="4"/>
      <c r="N27" s="4"/>
    </row>
    <row r="28" spans="1:14" x14ac:dyDescent="0.3">
      <c r="A28" s="50" t="s">
        <v>32</v>
      </c>
      <c r="B28" s="4"/>
      <c r="C28" s="4">
        <v>0</v>
      </c>
      <c r="D28" s="4">
        <v>94428</v>
      </c>
      <c r="E28" s="4"/>
      <c r="F28" s="4">
        <v>17685.84</v>
      </c>
      <c r="G28" s="4">
        <v>295</v>
      </c>
      <c r="H28" s="4"/>
      <c r="I28" s="4"/>
      <c r="J28" s="4"/>
      <c r="K28" s="4"/>
      <c r="L28" s="4"/>
      <c r="M28" s="4"/>
      <c r="N28" s="4"/>
    </row>
    <row r="29" spans="1:14" x14ac:dyDescent="0.3">
      <c r="A29" s="50" t="s">
        <v>33</v>
      </c>
      <c r="B29" s="4"/>
      <c r="C29" s="4">
        <v>0</v>
      </c>
      <c r="D29" s="52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A30" s="50" t="s">
        <v>34</v>
      </c>
      <c r="B30" s="4"/>
      <c r="C30" s="4">
        <v>0</v>
      </c>
      <c r="D30" s="4">
        <v>920.4</v>
      </c>
      <c r="E30" s="4">
        <v>28324.6</v>
      </c>
      <c r="F30" s="4">
        <v>54391.06</v>
      </c>
      <c r="G30" s="4">
        <v>770740.06</v>
      </c>
      <c r="H30" s="4"/>
      <c r="I30" s="4"/>
      <c r="J30" s="4"/>
      <c r="K30" s="4"/>
      <c r="L30" s="4"/>
      <c r="M30" s="4"/>
      <c r="N30" s="4"/>
    </row>
    <row r="31" spans="1:14" x14ac:dyDescent="0.3">
      <c r="A31" s="50" t="s">
        <v>35</v>
      </c>
      <c r="B31" s="4"/>
      <c r="C31" s="4">
        <v>0</v>
      </c>
      <c r="D31" s="52"/>
      <c r="E31" s="4">
        <v>107528.09</v>
      </c>
      <c r="F31" s="4"/>
      <c r="G31" s="4">
        <v>97105.42</v>
      </c>
      <c r="H31" s="4"/>
      <c r="I31" s="4"/>
      <c r="J31" s="4"/>
      <c r="K31" s="4"/>
      <c r="L31" s="4"/>
      <c r="M31" s="4"/>
      <c r="N31" s="4"/>
    </row>
    <row r="32" spans="1:14" ht="20.399999999999999" x14ac:dyDescent="0.3">
      <c r="A32" s="50" t="s">
        <v>36</v>
      </c>
      <c r="B32" s="4"/>
      <c r="C32" s="4">
        <v>0</v>
      </c>
      <c r="D32" s="4">
        <v>1360447</v>
      </c>
      <c r="E32" s="4">
        <v>1247540</v>
      </c>
      <c r="F32" s="4">
        <v>39829.72</v>
      </c>
      <c r="G32" s="4">
        <v>1429153.8</v>
      </c>
      <c r="H32" s="4"/>
      <c r="I32" s="4"/>
      <c r="J32" s="4"/>
      <c r="K32" s="4"/>
      <c r="L32" s="4"/>
      <c r="M32" s="4"/>
      <c r="N32" s="4"/>
    </row>
    <row r="33" spans="1:14" ht="20.399999999999999" x14ac:dyDescent="0.3">
      <c r="A33" s="50" t="s">
        <v>37</v>
      </c>
      <c r="B33" s="4"/>
      <c r="C33" s="4"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50" t="s">
        <v>38</v>
      </c>
      <c r="B34" s="4"/>
      <c r="C34" s="52">
        <v>29883.5</v>
      </c>
      <c r="D34" s="4">
        <v>31683</v>
      </c>
      <c r="E34" s="4"/>
      <c r="F34" s="4">
        <v>95925.15</v>
      </c>
      <c r="G34" s="4">
        <v>57337.72</v>
      </c>
      <c r="H34" s="4"/>
      <c r="I34" s="4"/>
      <c r="J34" s="4"/>
      <c r="K34" s="4"/>
      <c r="L34" s="4"/>
      <c r="M34" s="4"/>
      <c r="N34" s="4"/>
    </row>
    <row r="35" spans="1:14" x14ac:dyDescent="0.3">
      <c r="A35" s="51" t="s">
        <v>39</v>
      </c>
      <c r="B35" s="4">
        <f>+C35+D35+E35+F35+G35+I35+J35+K35+L35+M35+N35+O35</f>
        <v>178000</v>
      </c>
      <c r="C35" s="4">
        <v>0</v>
      </c>
      <c r="D35" s="4"/>
      <c r="E35" s="4">
        <v>160000</v>
      </c>
      <c r="F35" s="4">
        <v>18000</v>
      </c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50" t="s">
        <v>40</v>
      </c>
      <c r="B36" s="4"/>
      <c r="C36" s="4">
        <v>0</v>
      </c>
      <c r="D36" s="4"/>
      <c r="E36" s="4">
        <v>160000</v>
      </c>
      <c r="F36" s="4">
        <v>18000</v>
      </c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50" t="s">
        <v>41</v>
      </c>
      <c r="B37" s="4"/>
      <c r="C37" s="4"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50" t="s">
        <v>42</v>
      </c>
      <c r="B38" s="4"/>
      <c r="C38" s="4"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20.399999999999999" x14ac:dyDescent="0.3">
      <c r="A39" s="50" t="s">
        <v>43</v>
      </c>
      <c r="B39" s="4"/>
      <c r="C39" s="4"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20.399999999999999" x14ac:dyDescent="0.3">
      <c r="A40" s="50" t="s">
        <v>44</v>
      </c>
      <c r="B40" s="4"/>
      <c r="C40" s="4"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3">
      <c r="A41" s="50" t="s">
        <v>45</v>
      </c>
      <c r="B41" s="4"/>
      <c r="C41" s="4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3">
      <c r="A42" s="50" t="s">
        <v>46</v>
      </c>
      <c r="B42" s="4"/>
      <c r="C42" s="4"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3">
      <c r="A43" s="51" t="s">
        <v>47</v>
      </c>
      <c r="B43" s="4">
        <f>+C43+D43+E43+F43+G43+I43+J43+K43+L43+M43+N43+O43</f>
        <v>0</v>
      </c>
      <c r="C43" s="4"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3">
      <c r="A44" s="50" t="s">
        <v>48</v>
      </c>
      <c r="B44" s="4"/>
      <c r="C44" s="4"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50" t="s">
        <v>49</v>
      </c>
      <c r="B45" s="4"/>
      <c r="C45" s="4"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3">
      <c r="A46" s="50" t="s">
        <v>50</v>
      </c>
      <c r="B46" s="4"/>
      <c r="C46" s="4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20.399999999999999" x14ac:dyDescent="0.3">
      <c r="A47" s="50" t="s">
        <v>51</v>
      </c>
      <c r="B47" s="4"/>
      <c r="C47" s="4"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20.399999999999999" x14ac:dyDescent="0.3">
      <c r="A48" s="50" t="s">
        <v>52</v>
      </c>
      <c r="B48" s="4"/>
      <c r="C48" s="4"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3">
      <c r="A49" s="50" t="s">
        <v>53</v>
      </c>
      <c r="B49" s="4"/>
      <c r="C49" s="4"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">
      <c r="A50" s="50" t="s">
        <v>54</v>
      </c>
      <c r="B50" s="4"/>
      <c r="C50" s="4"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3">
      <c r="A51" s="51" t="s">
        <v>55</v>
      </c>
      <c r="B51" s="4">
        <f>+C51+D51+E51+F51+G51+I51+J51+K51+L51+M51+N51+O51</f>
        <v>5042143.22</v>
      </c>
      <c r="C51" s="4">
        <v>0</v>
      </c>
      <c r="D51" s="4">
        <v>4200005.34</v>
      </c>
      <c r="E51" s="4">
        <v>351916.9</v>
      </c>
      <c r="F51" s="4">
        <v>196527.47</v>
      </c>
      <c r="G51" s="4">
        <v>293693.51</v>
      </c>
      <c r="H51" s="4"/>
      <c r="I51" s="4"/>
      <c r="J51" s="4"/>
      <c r="K51" s="4"/>
      <c r="L51" s="4"/>
      <c r="M51" s="4"/>
      <c r="N51" s="4"/>
    </row>
    <row r="52" spans="1:14" x14ac:dyDescent="0.3">
      <c r="A52" s="50" t="s">
        <v>56</v>
      </c>
      <c r="B52" s="4"/>
      <c r="C52" s="4">
        <v>0</v>
      </c>
      <c r="D52" s="4"/>
      <c r="E52" s="4">
        <v>351916.9</v>
      </c>
      <c r="F52" s="4">
        <v>63069.47</v>
      </c>
      <c r="G52" s="4">
        <v>293693.51</v>
      </c>
      <c r="H52" s="4"/>
      <c r="I52" s="4"/>
      <c r="J52" s="4"/>
      <c r="K52" s="4"/>
      <c r="L52" s="4"/>
      <c r="M52" s="4"/>
      <c r="N52" s="4"/>
    </row>
    <row r="53" spans="1:14" x14ac:dyDescent="0.3">
      <c r="A53" s="50" t="s">
        <v>57</v>
      </c>
      <c r="B53" s="4"/>
      <c r="C53" s="4">
        <v>0</v>
      </c>
      <c r="D53" s="4"/>
      <c r="E53" s="4"/>
      <c r="F53" s="4">
        <v>133458</v>
      </c>
      <c r="G53" s="4"/>
      <c r="H53" s="4"/>
      <c r="I53" s="4"/>
      <c r="J53" s="4"/>
      <c r="K53" s="4"/>
      <c r="L53" s="4"/>
      <c r="M53" s="4"/>
      <c r="N53" s="4"/>
    </row>
    <row r="54" spans="1:14" x14ac:dyDescent="0.3">
      <c r="A54" s="50" t="s">
        <v>58</v>
      </c>
      <c r="B54" s="4"/>
      <c r="C54" s="4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3">
      <c r="A55" s="50" t="s">
        <v>59</v>
      </c>
      <c r="B55" s="4"/>
      <c r="C55" s="4">
        <v>0</v>
      </c>
      <c r="D55" s="4">
        <v>4200005.34</v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3">
      <c r="A56" s="50" t="s">
        <v>60</v>
      </c>
      <c r="B56" s="4"/>
      <c r="C56" s="4"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3">
      <c r="A57" s="50" t="s">
        <v>61</v>
      </c>
      <c r="B57" s="4"/>
      <c r="C57" s="4"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3">
      <c r="A58" s="50" t="s">
        <v>62</v>
      </c>
      <c r="B58" s="4"/>
      <c r="C58" s="4"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3">
      <c r="A59" s="50" t="s">
        <v>63</v>
      </c>
      <c r="B59" s="4"/>
      <c r="C59" s="4"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20.399999999999999" x14ac:dyDescent="0.3">
      <c r="A60" s="50" t="s">
        <v>64</v>
      </c>
      <c r="B60" s="4"/>
      <c r="C60" s="4"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3">
      <c r="A61" s="51" t="s">
        <v>65</v>
      </c>
      <c r="B61" s="4">
        <f>+C61+D61+E61+F61+G61+I61+J61+K61+L61+M61+N61+O61</f>
        <v>525000</v>
      </c>
      <c r="C61" s="4">
        <v>0</v>
      </c>
      <c r="D61" s="4"/>
      <c r="E61" s="4">
        <v>525000</v>
      </c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3">
      <c r="A62" s="50" t="s">
        <v>66</v>
      </c>
      <c r="B62" s="4"/>
      <c r="C62" s="4">
        <v>0</v>
      </c>
      <c r="D62" s="4"/>
      <c r="E62" s="4"/>
      <c r="F62" s="52"/>
      <c r="G62" s="4"/>
      <c r="H62" s="4"/>
      <c r="I62" s="4"/>
      <c r="J62" s="4"/>
      <c r="K62" s="4"/>
      <c r="L62" s="4"/>
      <c r="M62" s="4"/>
      <c r="N62" s="4"/>
    </row>
    <row r="63" spans="1:14" x14ac:dyDescent="0.3">
      <c r="A63" s="50" t="s">
        <v>67</v>
      </c>
      <c r="B63" s="4"/>
      <c r="C63" s="4">
        <v>0</v>
      </c>
      <c r="D63" s="4"/>
      <c r="E63" s="4">
        <v>525000</v>
      </c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3">
      <c r="A64" s="50" t="s">
        <v>68</v>
      </c>
      <c r="B64" s="4"/>
      <c r="C64" s="4"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20.399999999999999" x14ac:dyDescent="0.3">
      <c r="A65" s="50" t="s">
        <v>69</v>
      </c>
      <c r="B65" s="4"/>
      <c r="C65" s="4"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3">
      <c r="A66" s="51" t="s">
        <v>70</v>
      </c>
      <c r="B66" s="4">
        <f>+C66+D66+E66+F66+G66+I66+J66+K66+L66+M66+N66+O66</f>
        <v>0</v>
      </c>
      <c r="C66" s="4"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3">
      <c r="A67" s="50" t="s">
        <v>71</v>
      </c>
      <c r="B67" s="4"/>
      <c r="C67" s="4"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3">
      <c r="A68" s="50" t="s">
        <v>72</v>
      </c>
      <c r="B68" s="4"/>
      <c r="C68" s="4"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3">
      <c r="A69" s="51" t="s">
        <v>73</v>
      </c>
      <c r="B69" s="4">
        <f>+C69+D69+E69+F69+G69+I69+J69+K69+L69+M69+N69+O69</f>
        <v>0</v>
      </c>
      <c r="C69" s="4"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3">
      <c r="A70" s="50" t="s">
        <v>74</v>
      </c>
      <c r="B70" s="4"/>
      <c r="C70" s="4"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3">
      <c r="A71" s="50" t="s">
        <v>75</v>
      </c>
      <c r="B71" s="4"/>
      <c r="C71" s="4"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3">
      <c r="A72" s="50" t="s">
        <v>76</v>
      </c>
      <c r="B72" s="4"/>
      <c r="C72" s="4"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3">
      <c r="A73" s="18" t="s">
        <v>77</v>
      </c>
      <c r="B73" s="4">
        <f>+C73+D73+E73+F73+G73+I73+J73+K73+L73+M73+N73+O73</f>
        <v>0</v>
      </c>
      <c r="C73" s="4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3">
      <c r="A74" s="51"/>
      <c r="B74" s="4"/>
      <c r="C74" s="4"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3">
      <c r="A75" s="51" t="s">
        <v>78</v>
      </c>
      <c r="B75" s="4">
        <f>+C75+D75+E75+F75+G75+I75+J75+K75+L75+M75+N75+O75</f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3">
      <c r="A76" s="51" t="s">
        <v>79</v>
      </c>
      <c r="B76" s="4">
        <f>+C76+D76+E76+F76+G76+I76+J76+K76+L76+M76+N76+O76</f>
        <v>0</v>
      </c>
      <c r="C76" s="4"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A77" s="50" t="s">
        <v>80</v>
      </c>
      <c r="B77" s="4"/>
      <c r="C77" s="4"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3">
      <c r="A78" s="50" t="s">
        <v>81</v>
      </c>
      <c r="B78" s="4"/>
      <c r="C78" s="4"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3">
      <c r="A79" s="51" t="s">
        <v>82</v>
      </c>
      <c r="B79" s="4">
        <f>+C79+D79+E79+F79+G79+I79+J79+K79+L79+M79+N79+O79</f>
        <v>0</v>
      </c>
      <c r="C79" s="4"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3">
      <c r="A80" s="50" t="s">
        <v>83</v>
      </c>
      <c r="B80" s="4"/>
      <c r="C80" s="4"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3">
      <c r="A81" s="50" t="s">
        <v>84</v>
      </c>
      <c r="B81" s="4"/>
      <c r="C81" s="4"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3">
      <c r="A82" s="51" t="s">
        <v>85</v>
      </c>
      <c r="B82" s="4">
        <f>+C82+D82+E82+F82+G82+I82+J82+K82+L82+M82+N82+O82</f>
        <v>0</v>
      </c>
      <c r="C82" s="4"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A83" s="50" t="s">
        <v>86</v>
      </c>
      <c r="B83" s="4"/>
      <c r="C83" s="4"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3">
      <c r="A85" s="18" t="s">
        <v>87</v>
      </c>
      <c r="B85" s="18">
        <f>SUM(B9:B84)</f>
        <v>105656893.70999999</v>
      </c>
      <c r="C85" s="18">
        <f>+C82+C79+C75+C76+C73+C69+C66+C61+C51+C43+C35+C25+C15+C9</f>
        <v>15717076.82</v>
      </c>
      <c r="D85" s="18">
        <f>+D25+D15+D9+D51</f>
        <v>24022721.32</v>
      </c>
      <c r="E85" s="18">
        <f>+E9+E15+E25+E35+E51+E61</f>
        <v>22681324.739999998</v>
      </c>
      <c r="F85" s="18">
        <f>+F9+F15+F25+F35+F51+F61</f>
        <v>20978760.330000002</v>
      </c>
      <c r="G85" s="18">
        <f t="shared" ref="G85:N85" si="0">+G25+G15+G9+G35+G51+G61</f>
        <v>22257010.5</v>
      </c>
      <c r="H85" s="18"/>
      <c r="I85" s="18">
        <f t="shared" si="0"/>
        <v>0</v>
      </c>
      <c r="J85" s="18">
        <f t="shared" si="0"/>
        <v>0</v>
      </c>
      <c r="K85" s="18">
        <f t="shared" si="0"/>
        <v>0</v>
      </c>
      <c r="L85" s="18">
        <f t="shared" si="0"/>
        <v>0</v>
      </c>
      <c r="M85" s="18">
        <f t="shared" si="0"/>
        <v>0</v>
      </c>
      <c r="N85" s="18">
        <f t="shared" si="0"/>
        <v>0</v>
      </c>
    </row>
    <row r="86" spans="1:14" x14ac:dyDescent="0.3">
      <c r="A86" s="4"/>
      <c r="B86" s="4"/>
      <c r="C86" s="4"/>
      <c r="D86" s="18">
        <v>24022721.32</v>
      </c>
      <c r="E86" s="57"/>
      <c r="F86" s="18">
        <v>20978760.329999998</v>
      </c>
      <c r="G86" s="18"/>
      <c r="H86" s="18"/>
      <c r="I86" s="4"/>
      <c r="J86" s="4"/>
      <c r="K86" s="4"/>
      <c r="L86" s="4"/>
      <c r="M86" s="4"/>
      <c r="N86" s="4"/>
    </row>
    <row r="87" spans="1:14" x14ac:dyDescent="0.3">
      <c r="A87" s="4"/>
      <c r="B87" s="4"/>
      <c r="C87" s="4"/>
      <c r="D87" s="4"/>
      <c r="E87" s="4"/>
      <c r="F87" s="4">
        <f>+F85-F86</f>
        <v>0</v>
      </c>
      <c r="G87" s="4"/>
      <c r="H87" s="4"/>
      <c r="I87" s="4"/>
      <c r="J87" s="4"/>
      <c r="K87" s="4"/>
      <c r="L87" s="4"/>
      <c r="M87" s="4"/>
      <c r="N87" s="4"/>
    </row>
    <row r="88" spans="1:14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3">
      <c r="A89" s="56"/>
      <c r="B89" s="56"/>
      <c r="C89" s="56"/>
      <c r="D89" s="58" t="s">
        <v>89</v>
      </c>
      <c r="E89" s="58"/>
      <c r="F89" s="58"/>
      <c r="G89" s="4"/>
      <c r="H89" s="4"/>
      <c r="I89" s="4"/>
      <c r="J89" s="4"/>
      <c r="K89" s="4"/>
      <c r="L89" s="4"/>
      <c r="M89" s="4"/>
      <c r="N89" s="4"/>
    </row>
    <row r="90" spans="1:14" x14ac:dyDescent="0.3">
      <c r="A90" s="56"/>
      <c r="B90" s="56"/>
      <c r="C90" s="56"/>
      <c r="D90" s="58" t="s">
        <v>90</v>
      </c>
      <c r="E90" s="58"/>
      <c r="F90" s="58"/>
      <c r="G90" s="4"/>
      <c r="H90" s="4"/>
      <c r="I90" s="58" t="s">
        <v>92</v>
      </c>
      <c r="J90" s="58"/>
      <c r="K90" s="4"/>
      <c r="L90" s="4"/>
      <c r="M90" s="4"/>
      <c r="N90" s="4"/>
    </row>
    <row r="91" spans="1:14" x14ac:dyDescent="0.3">
      <c r="A91" s="59" t="s">
        <v>91</v>
      </c>
      <c r="B91" s="56"/>
      <c r="C91" s="56"/>
      <c r="D91" s="4"/>
      <c r="E91" s="4"/>
      <c r="F91" s="4"/>
      <c r="G91" s="4"/>
      <c r="H91" s="4"/>
      <c r="I91" s="60" t="s">
        <v>94</v>
      </c>
      <c r="J91" s="60"/>
      <c r="K91" s="4"/>
      <c r="L91" s="4"/>
      <c r="M91" s="4"/>
      <c r="N91" s="4"/>
    </row>
    <row r="92" spans="1:14" x14ac:dyDescent="0.3">
      <c r="A92" s="59" t="s">
        <v>93</v>
      </c>
      <c r="B92" s="56"/>
      <c r="C92" s="56"/>
      <c r="D92" s="4"/>
      <c r="E92" s="4"/>
      <c r="F92" s="4"/>
      <c r="G92" s="4"/>
      <c r="H92" s="4"/>
      <c r="I92" s="58"/>
      <c r="J92" s="58"/>
      <c r="K92" s="4"/>
      <c r="L92" s="4"/>
      <c r="M92" s="4"/>
      <c r="N92" s="4"/>
    </row>
    <row r="93" spans="1:14" x14ac:dyDescent="0.3">
      <c r="A93" s="59"/>
      <c r="B93" s="56"/>
      <c r="C93" s="5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</sheetData>
  <mergeCells count="10">
    <mergeCell ref="D89:F89"/>
    <mergeCell ref="D90:F90"/>
    <mergeCell ref="I90:J90"/>
    <mergeCell ref="I92:J92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4"/>
  <sheetViews>
    <sheetView tabSelected="1" topLeftCell="A67" workbookViewId="0">
      <selection activeCell="F93" sqref="F93"/>
    </sheetView>
  </sheetViews>
  <sheetFormatPr defaultColWidth="11.44140625" defaultRowHeight="14.4" x14ac:dyDescent="0.3"/>
  <cols>
    <col min="1" max="1" width="18.109375" style="1" customWidth="1"/>
    <col min="2" max="2" width="20.109375" style="1" customWidth="1"/>
    <col min="3" max="3" width="18.88671875" style="9" customWidth="1"/>
    <col min="4" max="4" width="13.5546875" style="1" customWidth="1"/>
    <col min="5" max="5" width="14.5546875" style="1" customWidth="1"/>
    <col min="6" max="6" width="15.6640625" style="1" customWidth="1"/>
    <col min="7" max="7" width="14" style="1" customWidth="1"/>
    <col min="8" max="8" width="12.44140625" style="1" customWidth="1"/>
    <col min="9" max="9" width="13.6640625" style="1" customWidth="1"/>
    <col min="10" max="10" width="14.5546875" style="1" customWidth="1"/>
    <col min="11" max="12" width="12.44140625" style="1" customWidth="1"/>
    <col min="13" max="13" width="12.109375" style="1" customWidth="1"/>
    <col min="14" max="14" width="13" style="1" customWidth="1"/>
    <col min="15" max="15" width="13.5546875" style="1" customWidth="1"/>
    <col min="16" max="16" width="15.44140625" style="1" customWidth="1"/>
    <col min="17" max="17" width="12.5546875" style="1" bestFit="1" customWidth="1"/>
    <col min="18" max="21" width="11.5546875" style="1" bestFit="1" customWidth="1"/>
    <col min="22" max="16384" width="11.44140625" style="1"/>
  </cols>
  <sheetData>
    <row r="1" spans="1:24" ht="12.75" customHeight="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3"/>
      <c r="R1" s="13"/>
      <c r="S1" s="13"/>
      <c r="T1" s="13"/>
      <c r="U1" s="13"/>
      <c r="V1" s="13"/>
      <c r="W1" s="2"/>
      <c r="X1" s="2"/>
    </row>
    <row r="2" spans="1:24" ht="10.5" customHeight="1" x14ac:dyDescent="0.3">
      <c r="A2" s="14" t="s">
        <v>114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3"/>
      <c r="R2" s="13"/>
      <c r="S2" s="13"/>
      <c r="T2" s="13"/>
      <c r="U2" s="13"/>
      <c r="V2" s="13"/>
      <c r="W2" s="13"/>
      <c r="X2" s="13"/>
    </row>
    <row r="3" spans="1:24" ht="18.75" customHeight="1" x14ac:dyDescent="0.3">
      <c r="A3" s="14" t="s">
        <v>112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3"/>
      <c r="R3" s="13"/>
      <c r="S3" s="13"/>
      <c r="T3" s="13"/>
      <c r="U3" s="13"/>
      <c r="V3" s="13"/>
      <c r="W3" s="13"/>
      <c r="X3" s="13"/>
    </row>
    <row r="4" spans="1:24" x14ac:dyDescent="0.3">
      <c r="A4" s="15" t="s">
        <v>108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3"/>
      <c r="R4" s="3"/>
      <c r="S4" s="3"/>
      <c r="T4" s="3"/>
      <c r="U4" s="3"/>
      <c r="V4" s="3"/>
      <c r="W4" s="3"/>
      <c r="X4" s="3"/>
    </row>
    <row r="5" spans="1:24" x14ac:dyDescent="0.3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3"/>
      <c r="R5" s="3"/>
      <c r="S5" s="3"/>
      <c r="T5" s="3"/>
      <c r="U5" s="3"/>
      <c r="V5" s="3"/>
      <c r="W5" s="3"/>
      <c r="X5" s="3"/>
    </row>
    <row r="6" spans="1:24" x14ac:dyDescent="0.3">
      <c r="A6" s="17" t="s">
        <v>5</v>
      </c>
      <c r="B6" s="17" t="s">
        <v>109</v>
      </c>
      <c r="C6" s="16" t="s">
        <v>110</v>
      </c>
      <c r="D6" s="16" t="s">
        <v>8</v>
      </c>
      <c r="E6" s="16" t="s">
        <v>9</v>
      </c>
      <c r="F6" s="16" t="s">
        <v>10</v>
      </c>
      <c r="G6" s="16" t="s">
        <v>6</v>
      </c>
      <c r="H6" s="16" t="s">
        <v>11</v>
      </c>
      <c r="I6" s="16" t="s">
        <v>96</v>
      </c>
      <c r="J6" s="16" t="s">
        <v>97</v>
      </c>
      <c r="K6" s="16" t="s">
        <v>98</v>
      </c>
      <c r="L6" s="16" t="s">
        <v>99</v>
      </c>
      <c r="M6" s="16" t="s">
        <v>102</v>
      </c>
      <c r="N6" s="16" t="s">
        <v>103</v>
      </c>
      <c r="O6" s="16" t="s">
        <v>104</v>
      </c>
      <c r="P6" s="16" t="s">
        <v>105</v>
      </c>
      <c r="Q6" s="16"/>
      <c r="R6" s="16"/>
      <c r="S6" s="16"/>
      <c r="T6" s="17"/>
      <c r="U6" s="16"/>
    </row>
    <row r="7" spans="1:24" x14ac:dyDescent="0.3">
      <c r="A7" s="51" t="s">
        <v>12</v>
      </c>
      <c r="B7" s="54">
        <v>253456268</v>
      </c>
      <c r="C7" s="34" t="s">
        <v>111</v>
      </c>
      <c r="D7" s="54">
        <f t="shared" ref="D7:J7" si="0">+D82</f>
        <v>21191266.110000003</v>
      </c>
      <c r="E7" s="54">
        <f t="shared" si="0"/>
        <v>24034316.869999997</v>
      </c>
      <c r="F7" s="54">
        <f t="shared" si="0"/>
        <v>28733849.77</v>
      </c>
      <c r="G7" s="54">
        <f t="shared" si="0"/>
        <v>28360888.390000001</v>
      </c>
      <c r="H7" s="54">
        <f t="shared" si="0"/>
        <v>27384722.079999998</v>
      </c>
      <c r="I7" s="54">
        <f t="shared" si="0"/>
        <v>30211135.210000001</v>
      </c>
      <c r="J7" s="54">
        <f t="shared" si="0"/>
        <v>32467480.620000005</v>
      </c>
      <c r="K7" s="54">
        <v>30871487.780000001</v>
      </c>
      <c r="L7" s="16"/>
      <c r="M7" s="16"/>
      <c r="N7" s="16"/>
      <c r="O7" s="16"/>
      <c r="P7" s="54">
        <f>SUM(D7:O7)</f>
        <v>223255146.83000001</v>
      </c>
      <c r="Q7" s="16"/>
      <c r="R7" s="16"/>
      <c r="S7" s="16"/>
      <c r="T7" s="17"/>
      <c r="U7" s="16"/>
    </row>
    <row r="8" spans="1:24" ht="39" customHeight="1" x14ac:dyDescent="0.3">
      <c r="A8" s="51" t="s">
        <v>13</v>
      </c>
      <c r="B8" s="54">
        <v>280912552</v>
      </c>
      <c r="C8" s="61">
        <v>0</v>
      </c>
      <c r="D8" s="54">
        <v>20598149.850000001</v>
      </c>
      <c r="E8" s="63">
        <v>20621706.489999998</v>
      </c>
      <c r="F8" s="63">
        <v>22380552.699999999</v>
      </c>
      <c r="G8" s="63">
        <v>23040992.550000001</v>
      </c>
      <c r="H8" s="63">
        <v>22265362.5</v>
      </c>
      <c r="I8" s="63">
        <v>23065326.850000001</v>
      </c>
      <c r="J8" s="63">
        <v>20716146.510000002</v>
      </c>
      <c r="K8" s="63">
        <v>23563925.859999999</v>
      </c>
      <c r="L8" s="63"/>
      <c r="M8" s="63"/>
      <c r="N8" s="63"/>
      <c r="O8" s="63"/>
      <c r="P8" s="63">
        <f>SUM(D8:O8)</f>
        <v>176252163.31</v>
      </c>
      <c r="Q8" s="4"/>
      <c r="R8" s="4"/>
      <c r="S8" s="4"/>
      <c r="T8" s="4"/>
      <c r="U8" s="4"/>
    </row>
    <row r="9" spans="1:24" ht="25.5" customHeight="1" x14ac:dyDescent="0.3">
      <c r="A9" s="50" t="s">
        <v>14</v>
      </c>
      <c r="B9" s="4">
        <v>241730190</v>
      </c>
      <c r="C9" s="61">
        <v>0</v>
      </c>
      <c r="D9" s="54">
        <v>17816675.02</v>
      </c>
      <c r="E9" s="62">
        <v>17835175.02</v>
      </c>
      <c r="F9" s="62">
        <v>19641534.91</v>
      </c>
      <c r="G9" s="62">
        <v>20323628.949999999</v>
      </c>
      <c r="H9" s="62">
        <v>19438377.710000001</v>
      </c>
      <c r="I9" s="62">
        <v>20096048.219999999</v>
      </c>
      <c r="J9" s="62">
        <v>17947925.02</v>
      </c>
      <c r="K9" s="62">
        <v>20693003.02</v>
      </c>
      <c r="L9" s="62"/>
      <c r="M9" s="62"/>
      <c r="N9" s="4"/>
      <c r="O9" s="54"/>
      <c r="P9" s="4">
        <f>SUM(B9:O9)</f>
        <v>395522557.87</v>
      </c>
      <c r="Q9" s="4"/>
      <c r="R9" s="4"/>
      <c r="S9" s="4"/>
      <c r="T9" s="4"/>
      <c r="U9" s="4"/>
    </row>
    <row r="10" spans="1:24" ht="27.75" customHeight="1" x14ac:dyDescent="0.3">
      <c r="A10" s="50" t="s">
        <v>15</v>
      </c>
      <c r="B10" s="50">
        <v>6812000</v>
      </c>
      <c r="C10" s="61">
        <v>0</v>
      </c>
      <c r="D10" s="54">
        <v>71400</v>
      </c>
      <c r="E10" s="62">
        <v>71400</v>
      </c>
      <c r="F10" s="62">
        <v>71400</v>
      </c>
      <c r="G10" s="62">
        <v>71400</v>
      </c>
      <c r="H10" s="62">
        <v>71400</v>
      </c>
      <c r="I10" s="62">
        <v>36400</v>
      </c>
      <c r="J10" s="62">
        <v>36400</v>
      </c>
      <c r="K10" s="62">
        <v>104928.2</v>
      </c>
      <c r="L10" s="62"/>
      <c r="M10" s="62"/>
      <c r="N10" s="4"/>
      <c r="O10" s="54"/>
      <c r="P10" s="4">
        <f>SUM(D10:O10)</f>
        <v>534728.19999999995</v>
      </c>
      <c r="Q10" s="4"/>
      <c r="R10" s="4"/>
      <c r="S10" s="4"/>
      <c r="T10" s="4"/>
      <c r="U10" s="4"/>
    </row>
    <row r="11" spans="1:24" ht="47.25" customHeight="1" x14ac:dyDescent="0.3">
      <c r="A11" s="50" t="s">
        <v>16</v>
      </c>
      <c r="B11" s="50">
        <v>945000</v>
      </c>
      <c r="C11" s="61">
        <v>0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4"/>
      <c r="O11" s="62"/>
      <c r="P11" s="4"/>
      <c r="Q11" s="4"/>
      <c r="R11" s="4"/>
      <c r="S11" s="4"/>
      <c r="T11" s="4"/>
      <c r="U11" s="4"/>
    </row>
    <row r="12" spans="1:24" ht="41.25" customHeight="1" x14ac:dyDescent="0.3">
      <c r="A12" s="50" t="s">
        <v>17</v>
      </c>
      <c r="B12" s="50"/>
      <c r="C12" s="61">
        <v>0</v>
      </c>
      <c r="D12" s="4"/>
      <c r="E12" s="62"/>
      <c r="F12" s="62"/>
      <c r="G12" s="62"/>
      <c r="H12" s="62"/>
      <c r="I12" s="62"/>
      <c r="J12" s="62"/>
      <c r="K12" s="4"/>
      <c r="L12" s="62"/>
      <c r="M12" s="62"/>
      <c r="N12" s="4"/>
      <c r="O12" s="62"/>
      <c r="P12" s="4"/>
      <c r="Q12" s="4"/>
      <c r="R12" s="4"/>
      <c r="S12" s="4"/>
      <c r="T12" s="4"/>
      <c r="U12" s="4"/>
    </row>
    <row r="13" spans="1:24" ht="45.75" customHeight="1" x14ac:dyDescent="0.3">
      <c r="A13" s="50" t="s">
        <v>18</v>
      </c>
      <c r="B13" s="50">
        <v>31425362</v>
      </c>
      <c r="C13" s="61">
        <v>0</v>
      </c>
      <c r="D13" s="54">
        <v>2710074.83</v>
      </c>
      <c r="E13" s="62">
        <v>2715131.47</v>
      </c>
      <c r="F13" s="62">
        <v>2667617.79</v>
      </c>
      <c r="G13" s="62">
        <v>2645963.6</v>
      </c>
      <c r="H13" s="62">
        <v>2755584.79</v>
      </c>
      <c r="I13" s="62">
        <v>2932878.63</v>
      </c>
      <c r="J13" s="62">
        <v>2731821.49</v>
      </c>
      <c r="K13" s="62">
        <v>2765994.64</v>
      </c>
      <c r="L13" s="62"/>
      <c r="M13" s="62"/>
      <c r="N13" s="4"/>
      <c r="O13" s="54"/>
      <c r="P13" s="4">
        <f>SUM(D13:O13)</f>
        <v>21925067.240000002</v>
      </c>
      <c r="Q13" s="4"/>
      <c r="R13" s="4"/>
      <c r="S13" s="4"/>
      <c r="T13" s="4"/>
      <c r="U13" s="4"/>
    </row>
    <row r="14" spans="1:24" ht="30.75" customHeight="1" x14ac:dyDescent="0.3">
      <c r="A14" s="51" t="s">
        <v>19</v>
      </c>
      <c r="B14" s="54">
        <v>36796960</v>
      </c>
      <c r="C14" s="61">
        <v>0</v>
      </c>
      <c r="D14" s="54">
        <v>593116.26</v>
      </c>
      <c r="E14" s="63">
        <v>2037994.63</v>
      </c>
      <c r="F14" s="63">
        <v>1208914.1299999999</v>
      </c>
      <c r="G14" s="63">
        <v>1408270.51</v>
      </c>
      <c r="H14" s="63">
        <v>2712839.27</v>
      </c>
      <c r="I14" s="63">
        <v>1548925.06</v>
      </c>
      <c r="J14" s="63">
        <v>5043080.33</v>
      </c>
      <c r="K14" s="63">
        <v>2804448.03</v>
      </c>
      <c r="L14" s="63"/>
      <c r="M14" s="63"/>
      <c r="N14" s="63"/>
      <c r="O14" s="63"/>
      <c r="P14" s="63">
        <f>SUM(D14:O14)</f>
        <v>17357588.219999999</v>
      </c>
      <c r="Q14" s="4"/>
      <c r="R14" s="4"/>
      <c r="S14" s="4"/>
      <c r="T14" s="4"/>
      <c r="U14" s="4"/>
    </row>
    <row r="15" spans="1:24" ht="30" customHeight="1" x14ac:dyDescent="0.3">
      <c r="A15" s="50" t="s">
        <v>20</v>
      </c>
      <c r="B15" s="50">
        <v>6342960</v>
      </c>
      <c r="C15" s="61">
        <v>0</v>
      </c>
      <c r="D15" s="54">
        <v>593116.26</v>
      </c>
      <c r="E15" s="62">
        <v>1055981.83</v>
      </c>
      <c r="F15" s="62">
        <v>726431.66</v>
      </c>
      <c r="G15" s="62">
        <v>775321.38</v>
      </c>
      <c r="H15" s="62">
        <v>798563.29</v>
      </c>
      <c r="I15" s="62">
        <v>792874.9</v>
      </c>
      <c r="J15" s="62">
        <v>990208.34</v>
      </c>
      <c r="K15" s="62">
        <v>621676.71</v>
      </c>
      <c r="L15" s="62"/>
      <c r="M15" s="62"/>
      <c r="N15" s="4"/>
      <c r="O15" s="54"/>
      <c r="P15" s="4">
        <f>SUM(D15:O15)</f>
        <v>6354174.3700000001</v>
      </c>
      <c r="Q15" s="4"/>
      <c r="R15" s="4"/>
      <c r="S15" s="4"/>
      <c r="T15" s="4"/>
      <c r="U15" s="4"/>
    </row>
    <row r="16" spans="1:24" ht="48.75" customHeight="1" x14ac:dyDescent="0.3">
      <c r="A16" s="50" t="s">
        <v>21</v>
      </c>
      <c r="B16" s="50">
        <v>1750000</v>
      </c>
      <c r="C16" s="61">
        <v>0</v>
      </c>
      <c r="D16" s="4"/>
      <c r="E16" s="62"/>
      <c r="F16" s="62">
        <v>6096.4</v>
      </c>
      <c r="G16" s="62">
        <v>130736</v>
      </c>
      <c r="H16" s="62">
        <v>150800</v>
      </c>
      <c r="I16" s="62">
        <v>87320</v>
      </c>
      <c r="J16" s="62">
        <v>104320</v>
      </c>
      <c r="K16" s="62">
        <v>670936.51</v>
      </c>
      <c r="L16" s="62"/>
      <c r="M16" s="62"/>
      <c r="N16" s="4"/>
      <c r="O16" s="54"/>
      <c r="P16" s="4">
        <f t="shared" ref="P16:P23" si="1">SUM(D16:O16)</f>
        <v>1150208.9100000001</v>
      </c>
      <c r="Q16" s="5"/>
      <c r="R16" s="4"/>
      <c r="S16" s="4"/>
      <c r="T16" s="4"/>
      <c r="U16" s="4"/>
    </row>
    <row r="17" spans="1:21" x14ac:dyDescent="0.3">
      <c r="A17" s="50" t="s">
        <v>22</v>
      </c>
      <c r="B17" s="50">
        <v>2570000</v>
      </c>
      <c r="C17" s="61">
        <v>0</v>
      </c>
      <c r="D17" s="4"/>
      <c r="E17" s="62">
        <v>64350</v>
      </c>
      <c r="F17" s="62">
        <v>92100</v>
      </c>
      <c r="G17" s="62"/>
      <c r="H17" s="62">
        <v>403750</v>
      </c>
      <c r="I17" s="62">
        <v>118300</v>
      </c>
      <c r="J17" s="62">
        <v>626948.56000000006</v>
      </c>
      <c r="K17" s="62">
        <v>84400</v>
      </c>
      <c r="L17" s="62"/>
      <c r="M17" s="62"/>
      <c r="N17" s="4"/>
      <c r="O17" s="54"/>
      <c r="P17" s="4">
        <f t="shared" si="1"/>
        <v>1389848.56</v>
      </c>
      <c r="Q17" s="4"/>
      <c r="R17" s="4"/>
      <c r="S17" s="4"/>
      <c r="T17" s="4"/>
      <c r="U17" s="4"/>
    </row>
    <row r="18" spans="1:21" ht="40.5" customHeight="1" x14ac:dyDescent="0.3">
      <c r="A18" s="50" t="s">
        <v>23</v>
      </c>
      <c r="B18" s="50">
        <v>350000</v>
      </c>
      <c r="C18" s="61">
        <v>0</v>
      </c>
      <c r="D18" s="4"/>
      <c r="E18" s="62"/>
      <c r="F18" s="62"/>
      <c r="G18" s="62"/>
      <c r="H18" s="62">
        <v>175000</v>
      </c>
      <c r="I18" s="62"/>
      <c r="J18" s="62">
        <v>397902.35</v>
      </c>
      <c r="K18" s="62"/>
      <c r="L18" s="62"/>
      <c r="M18" s="62"/>
      <c r="N18" s="4"/>
      <c r="O18" s="54"/>
      <c r="P18" s="4">
        <f t="shared" si="1"/>
        <v>572902.35</v>
      </c>
      <c r="Q18" s="4"/>
      <c r="R18" s="4"/>
      <c r="S18" s="4"/>
      <c r="T18" s="4"/>
      <c r="U18" s="4"/>
    </row>
    <row r="19" spans="1:21" ht="30.75" customHeight="1" x14ac:dyDescent="0.3">
      <c r="A19" s="50" t="s">
        <v>24</v>
      </c>
      <c r="B19" s="50">
        <v>6100000</v>
      </c>
      <c r="C19" s="61">
        <v>0</v>
      </c>
      <c r="D19" s="62"/>
      <c r="E19" s="62">
        <v>165020</v>
      </c>
      <c r="F19" s="62">
        <v>87280</v>
      </c>
      <c r="G19" s="62">
        <v>313812.84000000003</v>
      </c>
      <c r="H19" s="62">
        <v>-18990.63</v>
      </c>
      <c r="I19" s="62">
        <v>323995</v>
      </c>
      <c r="J19" s="62">
        <v>310514.40000000002</v>
      </c>
      <c r="K19" s="62">
        <v>120935</v>
      </c>
      <c r="L19" s="62"/>
      <c r="M19" s="62"/>
      <c r="N19" s="4"/>
      <c r="O19" s="54"/>
      <c r="P19" s="4">
        <f t="shared" si="1"/>
        <v>1302566.6100000001</v>
      </c>
      <c r="Q19" s="4"/>
      <c r="R19" s="4"/>
      <c r="S19" s="4"/>
      <c r="T19" s="4"/>
      <c r="U19" s="4"/>
    </row>
    <row r="20" spans="1:21" ht="24.75" customHeight="1" x14ac:dyDescent="0.3">
      <c r="A20" s="50" t="s">
        <v>25</v>
      </c>
      <c r="B20" s="50">
        <v>1800000</v>
      </c>
      <c r="C20" s="61">
        <v>0</v>
      </c>
      <c r="D20" s="4"/>
      <c r="E20" s="62"/>
      <c r="F20" s="62"/>
      <c r="G20" s="62"/>
      <c r="H20" s="62"/>
      <c r="I20" s="62"/>
      <c r="J20" s="62">
        <v>1885471.69</v>
      </c>
      <c r="K20" s="62"/>
      <c r="L20" s="62"/>
      <c r="M20" s="62"/>
      <c r="N20" s="4"/>
      <c r="O20" s="4"/>
      <c r="P20" s="4">
        <f t="shared" si="1"/>
        <v>1885471.69</v>
      </c>
      <c r="Q20" s="4"/>
      <c r="R20" s="4"/>
      <c r="S20" s="4"/>
      <c r="T20" s="4"/>
      <c r="U20" s="4"/>
    </row>
    <row r="21" spans="1:21" ht="69.75" customHeight="1" x14ac:dyDescent="0.3">
      <c r="A21" s="50" t="s">
        <v>26</v>
      </c>
      <c r="B21" s="50">
        <v>4400000</v>
      </c>
      <c r="C21" s="61">
        <v>0</v>
      </c>
      <c r="D21" s="4"/>
      <c r="E21" s="62">
        <v>55914.3</v>
      </c>
      <c r="F21" s="62">
        <v>268670.07</v>
      </c>
      <c r="G21" s="62">
        <v>151190.69</v>
      </c>
      <c r="H21" s="62">
        <v>489923.81</v>
      </c>
      <c r="I21" s="62">
        <v>103791.78</v>
      </c>
      <c r="J21" s="62">
        <v>66879.27</v>
      </c>
      <c r="K21" s="62">
        <v>519696.21</v>
      </c>
      <c r="L21" s="62"/>
      <c r="M21" s="62"/>
      <c r="N21" s="4"/>
      <c r="O21" s="4"/>
      <c r="P21" s="4">
        <f t="shared" si="1"/>
        <v>1656066.13</v>
      </c>
      <c r="Q21" s="4"/>
      <c r="R21" s="4"/>
      <c r="S21" s="4"/>
      <c r="T21" s="4"/>
      <c r="U21" s="4"/>
    </row>
    <row r="22" spans="1:21" ht="76.5" customHeight="1" x14ac:dyDescent="0.3">
      <c r="A22" s="50" t="s">
        <v>27</v>
      </c>
      <c r="B22" s="50">
        <v>10734000</v>
      </c>
      <c r="C22" s="61">
        <v>0</v>
      </c>
      <c r="D22" s="62"/>
      <c r="E22" s="62">
        <v>656756</v>
      </c>
      <c r="F22" s="62">
        <v>4720</v>
      </c>
      <c r="G22" s="62"/>
      <c r="H22" s="62">
        <v>305028.39</v>
      </c>
      <c r="I22" s="4">
        <v>83780</v>
      </c>
      <c r="J22" s="62">
        <v>391553.2</v>
      </c>
      <c r="K22" s="62">
        <v>545330</v>
      </c>
      <c r="L22" s="62"/>
      <c r="M22" s="62"/>
      <c r="N22" s="4"/>
      <c r="O22" s="4"/>
      <c r="P22" s="4">
        <f t="shared" si="1"/>
        <v>1987167.59</v>
      </c>
      <c r="Q22" s="4"/>
      <c r="R22" s="4"/>
      <c r="S22" s="4"/>
      <c r="T22" s="4"/>
      <c r="U22" s="4"/>
    </row>
    <row r="23" spans="1:21" ht="34.5" customHeight="1" x14ac:dyDescent="0.3">
      <c r="A23" s="50" t="s">
        <v>28</v>
      </c>
      <c r="B23" s="50">
        <v>2750000</v>
      </c>
      <c r="C23" s="61">
        <v>0</v>
      </c>
      <c r="D23" s="4"/>
      <c r="E23" s="62">
        <v>39972.5</v>
      </c>
      <c r="F23" s="62">
        <v>23616</v>
      </c>
      <c r="G23" s="62">
        <v>37209.599999999999</v>
      </c>
      <c r="H23" s="4">
        <v>408764.41</v>
      </c>
      <c r="I23" s="4">
        <v>38863.300000000003</v>
      </c>
      <c r="J23" s="62">
        <v>186039.41</v>
      </c>
      <c r="K23" s="62">
        <v>241473.6</v>
      </c>
      <c r="L23" s="62"/>
      <c r="M23" s="4"/>
      <c r="N23" s="4"/>
      <c r="O23" s="4"/>
      <c r="P23" s="4">
        <f t="shared" si="1"/>
        <v>975938.82000000007</v>
      </c>
      <c r="Q23" s="4"/>
      <c r="R23" s="4"/>
      <c r="S23" s="4"/>
      <c r="T23" s="4"/>
      <c r="U23" s="4"/>
    </row>
    <row r="24" spans="1:21" ht="27" customHeight="1" x14ac:dyDescent="0.3">
      <c r="A24" s="51" t="s">
        <v>29</v>
      </c>
      <c r="B24" s="63">
        <v>41826500</v>
      </c>
      <c r="C24" s="61">
        <v>0</v>
      </c>
      <c r="D24" s="52"/>
      <c r="E24" s="63">
        <v>1374615.75</v>
      </c>
      <c r="F24" s="63">
        <v>3805426.78</v>
      </c>
      <c r="G24" s="63">
        <v>3911625.33</v>
      </c>
      <c r="H24" s="63">
        <v>2406520.31</v>
      </c>
      <c r="I24" s="63">
        <v>2989117.07</v>
      </c>
      <c r="J24" s="63">
        <v>1566003.78</v>
      </c>
      <c r="K24" s="63">
        <v>4602816.05</v>
      </c>
      <c r="L24" s="63"/>
      <c r="M24" s="63"/>
      <c r="N24" s="63"/>
      <c r="O24" s="63"/>
      <c r="P24" s="63">
        <f>SUM(E24:O24)</f>
        <v>20656125.07</v>
      </c>
      <c r="Q24" s="4"/>
      <c r="R24" s="4"/>
      <c r="S24" s="4"/>
      <c r="T24" s="4"/>
      <c r="U24" s="4"/>
    </row>
    <row r="25" spans="1:21" ht="39" customHeight="1" x14ac:dyDescent="0.3">
      <c r="A25" s="50" t="s">
        <v>30</v>
      </c>
      <c r="B25" s="50">
        <v>17400000</v>
      </c>
      <c r="C25" s="61">
        <v>0</v>
      </c>
      <c r="D25" s="4"/>
      <c r="E25" s="4"/>
      <c r="F25" s="62"/>
      <c r="G25" s="62">
        <v>41895.33</v>
      </c>
      <c r="H25" s="62">
        <v>50904.25</v>
      </c>
      <c r="I25" s="62">
        <v>160544.01</v>
      </c>
      <c r="J25" s="62">
        <v>100410.94</v>
      </c>
      <c r="K25" s="62">
        <v>16940.3</v>
      </c>
      <c r="L25" s="62"/>
      <c r="M25" s="62"/>
      <c r="N25" s="4"/>
      <c r="O25" s="4"/>
      <c r="P25" s="4">
        <f>SUM(D25:O25)</f>
        <v>370694.83</v>
      </c>
      <c r="Q25" s="4"/>
      <c r="R25" s="4"/>
      <c r="S25" s="4"/>
      <c r="T25" s="4"/>
      <c r="U25" s="4"/>
    </row>
    <row r="26" spans="1:21" ht="37.5" customHeight="1" x14ac:dyDescent="0.3">
      <c r="A26" s="50" t="s">
        <v>31</v>
      </c>
      <c r="B26" s="50">
        <v>763000</v>
      </c>
      <c r="C26" s="61">
        <v>0</v>
      </c>
      <c r="D26" s="4"/>
      <c r="E26" s="4"/>
      <c r="F26" s="62"/>
      <c r="G26" s="62"/>
      <c r="H26" s="62"/>
      <c r="I26" s="62">
        <v>1416</v>
      </c>
      <c r="J26" s="62">
        <v>2764</v>
      </c>
      <c r="K26" s="62"/>
      <c r="L26" s="4"/>
      <c r="M26" s="62"/>
      <c r="N26" s="4"/>
      <c r="O26" s="4"/>
      <c r="P26" s="4">
        <f t="shared" ref="P26:P32" si="2">SUM(D26:O26)</f>
        <v>4180</v>
      </c>
      <c r="Q26" s="4"/>
      <c r="R26" s="4"/>
      <c r="S26" s="4"/>
      <c r="T26" s="4"/>
      <c r="U26" s="4"/>
    </row>
    <row r="27" spans="1:21" ht="39" customHeight="1" x14ac:dyDescent="0.3">
      <c r="A27" s="50" t="s">
        <v>32</v>
      </c>
      <c r="B27" s="50">
        <v>1500000</v>
      </c>
      <c r="C27" s="61">
        <v>0</v>
      </c>
      <c r="D27" s="4"/>
      <c r="E27" s="62">
        <v>409.8</v>
      </c>
      <c r="F27" s="62"/>
      <c r="G27" s="62">
        <v>2870</v>
      </c>
      <c r="H27" s="62">
        <v>22617.74</v>
      </c>
      <c r="I27" s="62">
        <v>264575.11</v>
      </c>
      <c r="J27" s="62">
        <v>234132.84</v>
      </c>
      <c r="K27" s="62">
        <v>106925.72</v>
      </c>
      <c r="L27" s="4"/>
      <c r="M27" s="62"/>
      <c r="N27" s="4"/>
      <c r="O27" s="4"/>
      <c r="P27" s="4">
        <f t="shared" si="2"/>
        <v>631531.21</v>
      </c>
      <c r="Q27" s="4"/>
      <c r="R27" s="4"/>
      <c r="S27" s="4"/>
      <c r="T27" s="4"/>
      <c r="U27" s="4"/>
    </row>
    <row r="28" spans="1:21" ht="49.5" customHeight="1" x14ac:dyDescent="0.3">
      <c r="A28" s="50" t="s">
        <v>33</v>
      </c>
      <c r="B28" s="50"/>
      <c r="C28" s="61">
        <v>0</v>
      </c>
      <c r="D28" s="4"/>
      <c r="E28" s="4"/>
      <c r="F28" s="62"/>
      <c r="G28" s="62"/>
      <c r="H28" s="62"/>
      <c r="I28" s="62"/>
      <c r="J28" s="56"/>
      <c r="K28" s="62"/>
      <c r="L28" s="4"/>
      <c r="M28" s="62"/>
      <c r="N28" s="4"/>
      <c r="O28" s="4"/>
      <c r="P28" s="4">
        <f t="shared" si="2"/>
        <v>0</v>
      </c>
      <c r="Q28" s="4"/>
      <c r="R28" s="4"/>
      <c r="S28" s="4"/>
      <c r="T28" s="4"/>
      <c r="U28" s="4"/>
    </row>
    <row r="29" spans="1:21" ht="45" customHeight="1" x14ac:dyDescent="0.3">
      <c r="A29" s="50" t="s">
        <v>34</v>
      </c>
      <c r="B29" s="50">
        <v>2450000</v>
      </c>
      <c r="C29" s="61">
        <v>0</v>
      </c>
      <c r="D29" s="4"/>
      <c r="E29" s="4">
        <v>5826.25</v>
      </c>
      <c r="F29" s="62">
        <v>220421.05</v>
      </c>
      <c r="G29" s="62"/>
      <c r="H29" s="62">
        <v>363605.84</v>
      </c>
      <c r="I29" s="62">
        <v>29893</v>
      </c>
      <c r="J29" s="62">
        <v>939586.8</v>
      </c>
      <c r="K29" s="62">
        <v>1933231.52</v>
      </c>
      <c r="L29" s="4"/>
      <c r="M29" s="62"/>
      <c r="N29" s="4"/>
      <c r="O29" s="4"/>
      <c r="P29" s="4">
        <f>SUM(D29:O29)</f>
        <v>3492564.46</v>
      </c>
      <c r="Q29" s="4"/>
      <c r="R29" s="4"/>
      <c r="S29" s="4"/>
      <c r="T29" s="4"/>
      <c r="U29" s="4"/>
    </row>
    <row r="30" spans="1:21" ht="47.25" customHeight="1" x14ac:dyDescent="0.3">
      <c r="A30" s="50" t="s">
        <v>35</v>
      </c>
      <c r="B30" s="50">
        <v>857500</v>
      </c>
      <c r="C30" s="61">
        <v>0</v>
      </c>
      <c r="D30" s="4"/>
      <c r="E30" s="4">
        <v>26652</v>
      </c>
      <c r="F30" s="62">
        <v>268749.71999999997</v>
      </c>
      <c r="G30" s="62">
        <v>875560</v>
      </c>
      <c r="H30" s="62">
        <v>1770561.79</v>
      </c>
      <c r="I30" s="62">
        <v>977516.95</v>
      </c>
      <c r="J30" s="62">
        <v>166347.17000000001</v>
      </c>
      <c r="K30" s="62">
        <v>42249.31</v>
      </c>
      <c r="L30" s="4"/>
      <c r="M30" s="62"/>
      <c r="N30" s="4"/>
      <c r="O30" s="4"/>
      <c r="P30" s="4">
        <f t="shared" si="2"/>
        <v>4127636.94</v>
      </c>
      <c r="Q30" s="4"/>
      <c r="R30" s="4"/>
      <c r="S30" s="4"/>
      <c r="T30" s="4"/>
      <c r="U30" s="4"/>
    </row>
    <row r="31" spans="1:21" ht="73.5" customHeight="1" x14ac:dyDescent="0.3">
      <c r="A31" s="50" t="s">
        <v>36</v>
      </c>
      <c r="B31" s="50">
        <v>17451000</v>
      </c>
      <c r="C31" s="61">
        <v>0</v>
      </c>
      <c r="D31" s="4"/>
      <c r="E31" s="4">
        <v>1332828</v>
      </c>
      <c r="F31" s="62">
        <v>3235786</v>
      </c>
      <c r="G31" s="62">
        <v>2989000</v>
      </c>
      <c r="H31" s="62"/>
      <c r="I31" s="62">
        <v>1500000</v>
      </c>
      <c r="J31" s="56">
        <v>25391.439999999999</v>
      </c>
      <c r="K31" s="62">
        <v>2500000</v>
      </c>
      <c r="L31" s="4"/>
      <c r="M31" s="62"/>
      <c r="N31" s="4"/>
      <c r="O31" s="4"/>
      <c r="P31" s="4">
        <f>SUM(D31:O31)</f>
        <v>11583005.439999999</v>
      </c>
      <c r="Q31" s="4"/>
      <c r="R31" s="4"/>
      <c r="S31" s="4"/>
      <c r="T31" s="4"/>
      <c r="U31" s="4"/>
    </row>
    <row r="32" spans="1:21" ht="59.25" customHeight="1" x14ac:dyDescent="0.3">
      <c r="A32" s="50" t="s">
        <v>37</v>
      </c>
      <c r="B32" s="50"/>
      <c r="C32" s="61">
        <v>0</v>
      </c>
      <c r="D32" s="4"/>
      <c r="E32" s="4"/>
      <c r="F32" s="62"/>
      <c r="G32" s="62"/>
      <c r="H32" s="62"/>
      <c r="I32" s="62"/>
      <c r="J32" s="62"/>
      <c r="K32" s="62"/>
      <c r="L32" s="4"/>
      <c r="M32" s="62"/>
      <c r="N32" s="4"/>
      <c r="O32" s="4"/>
      <c r="P32" s="4">
        <f t="shared" si="2"/>
        <v>0</v>
      </c>
      <c r="Q32" s="4"/>
      <c r="R32" s="4"/>
      <c r="S32" s="4"/>
      <c r="T32" s="4"/>
      <c r="U32" s="4"/>
    </row>
    <row r="33" spans="1:21" ht="34.5" customHeight="1" x14ac:dyDescent="0.3">
      <c r="A33" s="50" t="s">
        <v>38</v>
      </c>
      <c r="B33" s="50">
        <v>1405000</v>
      </c>
      <c r="C33" s="61">
        <v>0</v>
      </c>
      <c r="D33" s="52"/>
      <c r="E33" s="62">
        <v>8899.7000000000007</v>
      </c>
      <c r="F33" s="62">
        <v>80470.009999999995</v>
      </c>
      <c r="G33" s="62">
        <v>2300</v>
      </c>
      <c r="H33" s="62">
        <v>198830.69</v>
      </c>
      <c r="I33" s="62">
        <v>55172</v>
      </c>
      <c r="J33" s="62">
        <v>97370.59</v>
      </c>
      <c r="K33" s="62">
        <v>3469.2</v>
      </c>
      <c r="L33" s="62"/>
      <c r="M33" s="62"/>
      <c r="N33" s="4"/>
      <c r="O33" s="4"/>
      <c r="P33" s="4">
        <f>SUM(D33:O33)</f>
        <v>446512.19</v>
      </c>
      <c r="Q33" s="4"/>
      <c r="R33" s="4"/>
      <c r="S33" s="4"/>
      <c r="T33" s="4"/>
      <c r="U33" s="4"/>
    </row>
    <row r="34" spans="1:21" ht="32.25" customHeight="1" x14ac:dyDescent="0.3">
      <c r="A34" s="51" t="s">
        <v>39</v>
      </c>
      <c r="B34" s="63">
        <v>2288750</v>
      </c>
      <c r="C34" s="61">
        <v>0</v>
      </c>
      <c r="D34" s="4"/>
      <c r="E34" s="62"/>
      <c r="F34" s="63">
        <v>1101194</v>
      </c>
      <c r="G34" s="4"/>
      <c r="H34" s="63"/>
      <c r="I34" s="63"/>
      <c r="J34" s="63">
        <v>0</v>
      </c>
      <c r="K34" s="63"/>
      <c r="L34" s="63"/>
      <c r="M34" s="63"/>
      <c r="N34" s="63"/>
      <c r="O34" s="63"/>
      <c r="P34" s="63">
        <f>SUM(E34:O34)</f>
        <v>1101194</v>
      </c>
      <c r="Q34" s="4"/>
      <c r="R34" s="4"/>
      <c r="S34" s="4"/>
      <c r="T34" s="4"/>
      <c r="U34" s="4"/>
    </row>
    <row r="35" spans="1:21" ht="51.75" customHeight="1" x14ac:dyDescent="0.3">
      <c r="A35" s="50" t="s">
        <v>40</v>
      </c>
      <c r="B35" s="50">
        <v>2288750</v>
      </c>
      <c r="C35" s="61">
        <v>0</v>
      </c>
      <c r="D35" s="4"/>
      <c r="E35" s="62"/>
      <c r="F35" s="62"/>
      <c r="G35" s="4"/>
      <c r="H35" s="62"/>
      <c r="I35" s="62"/>
      <c r="J35" s="62"/>
      <c r="K35" s="62"/>
      <c r="L35" s="4"/>
      <c r="M35" s="62"/>
      <c r="N35" s="62"/>
      <c r="O35" s="62"/>
      <c r="P35" s="4"/>
      <c r="Q35" s="4"/>
      <c r="R35" s="4"/>
      <c r="S35" s="4"/>
      <c r="T35" s="4"/>
      <c r="U35" s="4"/>
    </row>
    <row r="36" spans="1:21" ht="84.75" customHeight="1" x14ac:dyDescent="0.3">
      <c r="A36" s="50" t="s">
        <v>41</v>
      </c>
      <c r="B36" s="50"/>
      <c r="C36" s="61">
        <v>0</v>
      </c>
      <c r="D36" s="4"/>
      <c r="E36" s="62"/>
      <c r="F36" s="4"/>
      <c r="G36" s="4"/>
      <c r="H36" s="4"/>
      <c r="I36" s="4"/>
      <c r="J36" s="62"/>
      <c r="K36" s="62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96" customHeight="1" x14ac:dyDescent="0.3">
      <c r="A37" s="50" t="s">
        <v>42</v>
      </c>
      <c r="B37" s="50"/>
      <c r="C37" s="61">
        <v>0</v>
      </c>
      <c r="D37" s="4"/>
      <c r="E37" s="62"/>
      <c r="F37" s="4"/>
      <c r="G37" s="4"/>
      <c r="H37" s="4"/>
      <c r="I37" s="4"/>
      <c r="J37" s="62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75" customHeight="1" x14ac:dyDescent="0.3">
      <c r="A38" s="50" t="s">
        <v>43</v>
      </c>
      <c r="B38" s="50"/>
      <c r="C38" s="61">
        <v>0</v>
      </c>
      <c r="D38" s="4"/>
      <c r="E38" s="62"/>
      <c r="F38" s="4"/>
      <c r="G38" s="4"/>
      <c r="H38" s="4"/>
      <c r="I38" s="4"/>
      <c r="J38" s="62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69.75" customHeight="1" x14ac:dyDescent="0.3">
      <c r="A39" s="50" t="s">
        <v>44</v>
      </c>
      <c r="B39" s="50"/>
      <c r="C39" s="61">
        <v>0</v>
      </c>
      <c r="D39" s="4"/>
      <c r="E39" s="6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58.5" customHeight="1" x14ac:dyDescent="0.3">
      <c r="A40" s="50" t="s">
        <v>45</v>
      </c>
      <c r="B40" s="50"/>
      <c r="C40" s="61">
        <v>0</v>
      </c>
      <c r="D40" s="4"/>
      <c r="E40" s="62"/>
      <c r="F40" s="63">
        <v>1101194</v>
      </c>
      <c r="G40" s="4"/>
      <c r="H40" s="4"/>
      <c r="I40" s="4"/>
      <c r="J40" s="63">
        <v>0</v>
      </c>
      <c r="K40" s="4"/>
      <c r="L40" s="4"/>
      <c r="M40" s="4"/>
      <c r="N40" s="4"/>
      <c r="O40" s="4"/>
      <c r="P40" s="63">
        <f>SUM(D40:O40)</f>
        <v>1101194</v>
      </c>
      <c r="Q40" s="4"/>
      <c r="R40" s="4"/>
      <c r="S40" s="4"/>
      <c r="T40" s="4"/>
      <c r="U40" s="4"/>
    </row>
    <row r="41" spans="1:21" ht="43.5" customHeight="1" x14ac:dyDescent="0.3">
      <c r="A41" s="50" t="s">
        <v>46</v>
      </c>
      <c r="B41" s="50"/>
      <c r="C41" s="61">
        <v>0</v>
      </c>
      <c r="D41" s="4"/>
      <c r="E41" s="6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43.5" customHeight="1" x14ac:dyDescent="0.3">
      <c r="A42" s="51" t="s">
        <v>47</v>
      </c>
      <c r="B42" s="51"/>
      <c r="C42" s="61">
        <v>0</v>
      </c>
      <c r="D42" s="4"/>
      <c r="E42" s="6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54.75" customHeight="1" x14ac:dyDescent="0.3">
      <c r="A43" s="50" t="s">
        <v>48</v>
      </c>
      <c r="B43" s="50"/>
      <c r="C43" s="61">
        <v>0</v>
      </c>
      <c r="D43" s="4"/>
      <c r="E43" s="6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65.25" customHeight="1" x14ac:dyDescent="0.3">
      <c r="A44" s="50" t="s">
        <v>49</v>
      </c>
      <c r="B44" s="50"/>
      <c r="C44" s="61">
        <v>0</v>
      </c>
      <c r="D44" s="4"/>
      <c r="E44" s="6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67.5" customHeight="1" x14ac:dyDescent="0.3">
      <c r="A45" s="50" t="s">
        <v>50</v>
      </c>
      <c r="B45" s="50"/>
      <c r="C45" s="61">
        <v>0</v>
      </c>
      <c r="D45" s="4"/>
      <c r="E45" s="6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59.25" customHeight="1" x14ac:dyDescent="0.3">
      <c r="A46" s="50" t="s">
        <v>51</v>
      </c>
      <c r="B46" s="50"/>
      <c r="C46" s="61">
        <v>0</v>
      </c>
      <c r="D46" s="4"/>
      <c r="E46" s="6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62.25" customHeight="1" x14ac:dyDescent="0.3">
      <c r="A47" s="50" t="s">
        <v>52</v>
      </c>
      <c r="B47" s="50"/>
      <c r="C47" s="61"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55.5" customHeight="1" x14ac:dyDescent="0.3">
      <c r="A48" s="50" t="s">
        <v>53</v>
      </c>
      <c r="B48" s="50"/>
      <c r="C48" s="61"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66" customHeight="1" x14ac:dyDescent="0.3">
      <c r="A49" s="50" t="s">
        <v>54</v>
      </c>
      <c r="B49" s="50"/>
      <c r="C49" s="61"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43.5" customHeight="1" x14ac:dyDescent="0.3">
      <c r="A50" s="51" t="s">
        <v>55</v>
      </c>
      <c r="B50" s="63">
        <v>4347500</v>
      </c>
      <c r="C50" s="61">
        <v>0</v>
      </c>
      <c r="D50" s="4"/>
      <c r="E50" s="4"/>
      <c r="F50" s="63">
        <v>237762.16</v>
      </c>
      <c r="G50" s="63"/>
      <c r="H50" s="63"/>
      <c r="I50" s="63">
        <v>1544066.97</v>
      </c>
      <c r="J50" s="63">
        <v>5142250</v>
      </c>
      <c r="K50" s="63">
        <v>-99702.16</v>
      </c>
      <c r="L50" s="63"/>
      <c r="M50" s="63"/>
      <c r="N50" s="63"/>
      <c r="O50" s="63"/>
      <c r="P50" s="63">
        <f>SUM(D50:O50)</f>
        <v>6824376.9699999997</v>
      </c>
      <c r="Q50" s="4"/>
      <c r="R50" s="4"/>
      <c r="S50" s="4"/>
      <c r="T50" s="4"/>
      <c r="U50" s="4"/>
    </row>
    <row r="51" spans="1:21" ht="45.75" customHeight="1" x14ac:dyDescent="0.3">
      <c r="A51" s="50" t="s">
        <v>56</v>
      </c>
      <c r="B51" s="50">
        <v>3722500</v>
      </c>
      <c r="C51" s="61">
        <v>0</v>
      </c>
      <c r="D51" s="4"/>
      <c r="E51" s="4"/>
      <c r="F51" s="62">
        <v>237762.16</v>
      </c>
      <c r="G51" s="62"/>
      <c r="H51" s="4"/>
      <c r="I51" s="62">
        <v>0</v>
      </c>
      <c r="J51" s="62">
        <v>162250</v>
      </c>
      <c r="K51" s="62">
        <v>-99702.16</v>
      </c>
      <c r="L51" s="4"/>
      <c r="M51" s="62"/>
      <c r="N51" s="62"/>
      <c r="O51" s="62"/>
      <c r="P51" s="4">
        <f>SUM(D51:O51)</f>
        <v>300310</v>
      </c>
      <c r="Q51" s="4"/>
      <c r="R51" s="4"/>
      <c r="S51" s="4"/>
      <c r="T51" s="4"/>
      <c r="U51" s="4"/>
    </row>
    <row r="52" spans="1:21" ht="44.25" customHeight="1" x14ac:dyDescent="0.3">
      <c r="A52" s="50" t="s">
        <v>57</v>
      </c>
      <c r="B52" s="50">
        <v>125000</v>
      </c>
      <c r="C52" s="61">
        <v>0</v>
      </c>
      <c r="D52" s="4"/>
      <c r="E52" s="4"/>
      <c r="F52" s="4"/>
      <c r="G52" s="4"/>
      <c r="H52" s="4"/>
      <c r="I52" s="4"/>
      <c r="J52" s="62"/>
      <c r="K52" s="4"/>
      <c r="L52" s="4"/>
      <c r="M52" s="4"/>
      <c r="N52" s="4"/>
      <c r="O52" s="62"/>
      <c r="P52" s="4"/>
      <c r="Q52" s="4"/>
      <c r="R52" s="4"/>
      <c r="S52" s="4"/>
      <c r="T52" s="4"/>
      <c r="U52" s="4"/>
    </row>
    <row r="53" spans="1:21" ht="51" customHeight="1" x14ac:dyDescent="0.3">
      <c r="A53" s="50" t="s">
        <v>58</v>
      </c>
      <c r="B53" s="50">
        <v>500000</v>
      </c>
      <c r="C53" s="61">
        <v>0</v>
      </c>
      <c r="D53" s="4"/>
      <c r="E53" s="4"/>
      <c r="F53" s="4"/>
      <c r="G53" s="4"/>
      <c r="H53" s="4"/>
      <c r="I53" s="4"/>
      <c r="J53" s="6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63" customHeight="1" x14ac:dyDescent="0.3">
      <c r="A54" s="50" t="s">
        <v>59</v>
      </c>
      <c r="B54" s="50"/>
      <c r="C54" s="61"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45" customHeight="1" x14ac:dyDescent="0.3">
      <c r="A55" s="50" t="s">
        <v>60</v>
      </c>
      <c r="B55" s="50"/>
      <c r="C55" s="61"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62"/>
      <c r="P55" s="4"/>
      <c r="Q55" s="4"/>
      <c r="R55" s="4"/>
      <c r="S55" s="4"/>
      <c r="T55" s="4"/>
      <c r="U55" s="4"/>
    </row>
    <row r="56" spans="1:21" ht="45" customHeight="1" x14ac:dyDescent="0.3">
      <c r="A56" s="50" t="s">
        <v>61</v>
      </c>
      <c r="B56" s="50"/>
      <c r="C56" s="61"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56"/>
      <c r="O56" s="4"/>
      <c r="P56" s="4"/>
      <c r="Q56" s="4"/>
      <c r="R56" s="4"/>
      <c r="S56" s="4"/>
      <c r="T56" s="4"/>
      <c r="U56" s="4"/>
    </row>
    <row r="57" spans="1:21" ht="45" customHeight="1" x14ac:dyDescent="0.3">
      <c r="A57" s="50" t="s">
        <v>62</v>
      </c>
      <c r="B57" s="50"/>
      <c r="C57" s="61">
        <v>0</v>
      </c>
      <c r="D57" s="4"/>
      <c r="E57" s="4"/>
      <c r="F57" s="4"/>
      <c r="G57" s="4"/>
      <c r="H57" s="4"/>
      <c r="I57" s="4"/>
      <c r="J57" s="4">
        <v>4980000</v>
      </c>
      <c r="K57" s="4"/>
      <c r="L57" s="4"/>
      <c r="M57" s="4"/>
      <c r="N57" s="4"/>
      <c r="O57" s="62"/>
      <c r="P57" s="4">
        <f>SUM(D57:O57)</f>
        <v>4980000</v>
      </c>
      <c r="Q57" s="4"/>
      <c r="R57" s="4"/>
      <c r="S57" s="4"/>
      <c r="T57" s="4"/>
      <c r="U57" s="4"/>
    </row>
    <row r="58" spans="1:21" ht="20.399999999999999" x14ac:dyDescent="0.3">
      <c r="A58" s="50" t="s">
        <v>63</v>
      </c>
      <c r="B58" s="50"/>
      <c r="C58" s="61"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40.799999999999997" x14ac:dyDescent="0.3">
      <c r="A59" s="50" t="s">
        <v>64</v>
      </c>
      <c r="B59" s="50"/>
      <c r="C59" s="61"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6"/>
      <c r="P59" s="4"/>
      <c r="Q59" s="4"/>
      <c r="R59" s="4"/>
      <c r="S59" s="4"/>
      <c r="T59" s="4"/>
      <c r="U59" s="4"/>
    </row>
    <row r="60" spans="1:21" x14ac:dyDescent="0.3">
      <c r="A60" s="51" t="s">
        <v>65</v>
      </c>
      <c r="B60" s="63">
        <v>8350000</v>
      </c>
      <c r="C60" s="61">
        <v>0</v>
      </c>
      <c r="D60" s="4"/>
      <c r="E60" s="4"/>
      <c r="F60" s="4"/>
      <c r="G60" s="4"/>
      <c r="H60" s="4"/>
      <c r="I60" s="63">
        <v>1063699.26</v>
      </c>
      <c r="J60" s="63">
        <v>0</v>
      </c>
      <c r="K60" s="4"/>
      <c r="L60" s="63"/>
      <c r="M60" s="63"/>
      <c r="N60" s="63"/>
      <c r="O60" s="63"/>
      <c r="P60" s="63">
        <f>SUM(D60:O60)</f>
        <v>1063699.26</v>
      </c>
      <c r="Q60" s="4"/>
      <c r="R60" s="4"/>
      <c r="S60" s="4"/>
      <c r="T60" s="4"/>
      <c r="U60" s="4"/>
    </row>
    <row r="61" spans="1:21" ht="34.5" customHeight="1" x14ac:dyDescent="0.3">
      <c r="A61" s="50" t="s">
        <v>66</v>
      </c>
      <c r="B61" s="50">
        <v>5000000</v>
      </c>
      <c r="C61" s="61">
        <v>0</v>
      </c>
      <c r="D61" s="4"/>
      <c r="E61" s="4"/>
      <c r="F61" s="4"/>
      <c r="G61" s="4"/>
      <c r="H61" s="4"/>
      <c r="I61" s="4">
        <v>1063699.26</v>
      </c>
      <c r="J61" s="4"/>
      <c r="K61" s="4"/>
      <c r="L61" s="4"/>
      <c r="M61" s="4"/>
      <c r="N61" s="4"/>
      <c r="O61" s="4"/>
      <c r="P61" s="4">
        <f>SUM(D61:O61)</f>
        <v>1063699.26</v>
      </c>
      <c r="Q61" s="4"/>
      <c r="R61" s="4"/>
      <c r="S61" s="4"/>
      <c r="T61" s="4"/>
      <c r="U61" s="4"/>
    </row>
    <row r="62" spans="1:21" ht="20.25" customHeight="1" x14ac:dyDescent="0.3">
      <c r="A62" s="50" t="s">
        <v>107</v>
      </c>
      <c r="B62" s="50">
        <v>3350000</v>
      </c>
      <c r="C62" s="61"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62"/>
      <c r="P62" s="4"/>
      <c r="Q62" s="4"/>
      <c r="R62" s="4"/>
      <c r="S62" s="4"/>
      <c r="T62" s="4"/>
      <c r="U62" s="4"/>
    </row>
    <row r="63" spans="1:21" ht="61.5" customHeight="1" x14ac:dyDescent="0.3">
      <c r="A63" s="50" t="s">
        <v>68</v>
      </c>
      <c r="B63" s="50"/>
      <c r="C63" s="61"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75.75" customHeight="1" x14ac:dyDescent="0.3">
      <c r="A64" s="50" t="s">
        <v>69</v>
      </c>
      <c r="B64" s="50"/>
      <c r="C64" s="61"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45" customHeight="1" x14ac:dyDescent="0.3">
      <c r="A65" s="51" t="s">
        <v>70</v>
      </c>
      <c r="B65" s="51"/>
      <c r="C65" s="61"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36" customHeight="1" x14ac:dyDescent="0.3">
      <c r="A66" s="50" t="s">
        <v>71</v>
      </c>
      <c r="B66" s="50"/>
      <c r="C66" s="61"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64.5" customHeight="1" x14ac:dyDescent="0.3">
      <c r="A67" s="50" t="s">
        <v>72</v>
      </c>
      <c r="B67" s="50"/>
      <c r="C67" s="61"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24" customHeight="1" x14ac:dyDescent="0.3">
      <c r="A68" s="51" t="s">
        <v>73</v>
      </c>
      <c r="B68" s="51"/>
      <c r="C68" s="61"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38.25" customHeight="1" x14ac:dyDescent="0.3">
      <c r="A69" s="50" t="s">
        <v>74</v>
      </c>
      <c r="B69" s="50"/>
      <c r="C69" s="61"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51.75" customHeight="1" x14ac:dyDescent="0.3">
      <c r="A70" s="50" t="s">
        <v>75</v>
      </c>
      <c r="B70" s="50"/>
      <c r="C70" s="61"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51.75" customHeight="1" x14ac:dyDescent="0.3">
      <c r="A71" s="50" t="s">
        <v>76</v>
      </c>
      <c r="B71" s="50"/>
      <c r="C71" s="61"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3">
      <c r="A72" s="18" t="s">
        <v>77</v>
      </c>
      <c r="B72" s="63">
        <f>+B8+B14+B24+B34+B50+B60</f>
        <v>374522262</v>
      </c>
      <c r="C72" s="63">
        <v>0</v>
      </c>
      <c r="D72" s="63">
        <f t="shared" ref="D72:J72" si="3">+D82</f>
        <v>21191266.110000003</v>
      </c>
      <c r="E72" s="63">
        <f t="shared" si="3"/>
        <v>24034316.869999997</v>
      </c>
      <c r="F72" s="63">
        <f t="shared" si="3"/>
        <v>28733849.77</v>
      </c>
      <c r="G72" s="63">
        <f t="shared" si="3"/>
        <v>28360888.390000001</v>
      </c>
      <c r="H72" s="63">
        <f t="shared" si="3"/>
        <v>27384722.079999998</v>
      </c>
      <c r="I72" s="63">
        <f t="shared" si="3"/>
        <v>30211135.210000001</v>
      </c>
      <c r="J72" s="63">
        <f t="shared" si="3"/>
        <v>32467480.620000005</v>
      </c>
      <c r="K72" s="4"/>
      <c r="L72" s="4"/>
      <c r="M72" s="4"/>
      <c r="N72" s="4"/>
      <c r="O72" s="4"/>
      <c r="P72" s="63">
        <f>SUM(D72:O72)</f>
        <v>192383659.05000001</v>
      </c>
      <c r="Q72" s="4"/>
      <c r="R72" s="4"/>
      <c r="S72" s="4"/>
      <c r="T72" s="4"/>
      <c r="U72" s="4"/>
    </row>
    <row r="73" spans="1:21" ht="20.399999999999999" x14ac:dyDescent="0.3">
      <c r="A73" s="51" t="s">
        <v>78</v>
      </c>
      <c r="B73" s="51"/>
      <c r="C73" s="61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39" customHeight="1" x14ac:dyDescent="0.3">
      <c r="A74" s="51" t="s">
        <v>79</v>
      </c>
      <c r="B74" s="51"/>
      <c r="C74" s="61"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54.75" customHeight="1" x14ac:dyDescent="0.3">
      <c r="A75" s="50" t="s">
        <v>80</v>
      </c>
      <c r="B75" s="50"/>
      <c r="C75" s="61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44.25" customHeight="1" x14ac:dyDescent="0.3">
      <c r="A76" s="50" t="s">
        <v>81</v>
      </c>
      <c r="B76" s="50"/>
      <c r="C76" s="61"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20.399999999999999" x14ac:dyDescent="0.3">
      <c r="A77" s="51" t="s">
        <v>82</v>
      </c>
      <c r="B77" s="51"/>
      <c r="C77" s="61"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42.75" customHeight="1" x14ac:dyDescent="0.3">
      <c r="A78" s="50" t="s">
        <v>83</v>
      </c>
      <c r="B78" s="50"/>
      <c r="C78" s="61"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33.75" customHeight="1" x14ac:dyDescent="0.3">
      <c r="A79" s="50" t="s">
        <v>84</v>
      </c>
      <c r="B79" s="50"/>
      <c r="C79" s="61"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42.75" customHeight="1" x14ac:dyDescent="0.3">
      <c r="A80" s="51" t="s">
        <v>85</v>
      </c>
      <c r="B80" s="51"/>
      <c r="C80" s="61"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51.75" customHeight="1" x14ac:dyDescent="0.3">
      <c r="A81" s="50" t="s">
        <v>86</v>
      </c>
      <c r="B81" s="50"/>
      <c r="C81" s="61"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47.25" customHeight="1" x14ac:dyDescent="0.3">
      <c r="A82" s="18" t="s">
        <v>87</v>
      </c>
      <c r="B82" s="18">
        <f>+B72</f>
        <v>374522262</v>
      </c>
      <c r="C82" s="64" t="str">
        <f>+C7</f>
        <v>65.983.363,55</v>
      </c>
      <c r="D82" s="18">
        <f>+D8+D14</f>
        <v>21191266.110000003</v>
      </c>
      <c r="E82" s="18">
        <f>+E8+E14+E24+E34</f>
        <v>24034316.869999997</v>
      </c>
      <c r="F82" s="18">
        <f>+F8+F14+F24+F34+F50</f>
        <v>28733849.77</v>
      </c>
      <c r="G82" s="18">
        <f>+G8+G14+G24+G50</f>
        <v>28360888.390000001</v>
      </c>
      <c r="H82" s="18">
        <f>+H8+H14+H24+H34+H50</f>
        <v>27384722.079999998</v>
      </c>
      <c r="I82" s="18">
        <f>+I8+I14+I24+I50+I60</f>
        <v>30211135.210000001</v>
      </c>
      <c r="J82" s="18">
        <f>+J8+J14+J24+J34+J40+J50+J60</f>
        <v>32467480.620000005</v>
      </c>
      <c r="K82" s="18">
        <f>++K8+K14+K24+K50</f>
        <v>30871487.780000001</v>
      </c>
      <c r="L82" s="18">
        <f>+L8+L14+L24+L34+L50+L60</f>
        <v>0</v>
      </c>
      <c r="M82" s="18">
        <f>+M8+M14+M24+M34+M50+M60</f>
        <v>0</v>
      </c>
      <c r="N82" s="18">
        <f>+N8+N24+N34+N14+N50</f>
        <v>0</v>
      </c>
      <c r="O82" s="18">
        <f>+O8+O14+O24+O34+O50+O60</f>
        <v>0</v>
      </c>
      <c r="P82" s="18">
        <f>SUM(D82:O82)</f>
        <v>223255146.83000001</v>
      </c>
      <c r="Q82" s="18"/>
      <c r="R82" s="18"/>
      <c r="S82" s="18"/>
      <c r="T82" s="18"/>
      <c r="U82" s="18"/>
    </row>
    <row r="83" spans="1:21" x14ac:dyDescent="0.3">
      <c r="A83" s="6"/>
      <c r="B83" s="6"/>
      <c r="C83" s="7"/>
      <c r="D83" s="5"/>
      <c r="E83" s="5"/>
      <c r="F83" s="5"/>
      <c r="G83" s="5"/>
      <c r="H83" s="6"/>
      <c r="I83" s="6"/>
      <c r="J83" s="6"/>
      <c r="K83" s="6"/>
      <c r="L83" s="5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3">
      <c r="A84" s="6"/>
      <c r="B84" s="6"/>
      <c r="C84" s="8"/>
      <c r="G84" s="6"/>
      <c r="H84" s="6"/>
      <c r="I84" s="6"/>
      <c r="J84" s="6"/>
      <c r="K84" s="6"/>
      <c r="L84" s="5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3">
      <c r="A85" s="6"/>
      <c r="B85" s="6"/>
      <c r="C85" s="8"/>
      <c r="G85" s="6"/>
      <c r="H85" s="6"/>
      <c r="I85" s="6"/>
      <c r="J85" s="6"/>
      <c r="K85" s="6"/>
      <c r="L85" s="5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3">
      <c r="A86" s="6"/>
      <c r="B86" s="6"/>
      <c r="C86" s="8"/>
      <c r="G86" s="6"/>
      <c r="H86" s="6"/>
      <c r="I86" s="6"/>
      <c r="J86" s="6"/>
      <c r="K86" s="6"/>
      <c r="L86" s="5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3">
      <c r="A87" s="6"/>
      <c r="B87" s="6"/>
      <c r="C87" s="8"/>
      <c r="G87" s="6"/>
      <c r="H87" s="6"/>
      <c r="I87" s="6"/>
      <c r="J87" s="6"/>
      <c r="K87" s="6"/>
      <c r="L87" s="5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3">
      <c r="M88" s="19"/>
      <c r="P88" s="6"/>
      <c r="Q88" s="6"/>
      <c r="R88" s="6"/>
      <c r="S88" s="6"/>
      <c r="T88" s="6"/>
      <c r="U88" s="6"/>
    </row>
    <row r="89" spans="1:21" ht="15.6" x14ac:dyDescent="0.3">
      <c r="A89" s="20" t="s">
        <v>91</v>
      </c>
      <c r="B89" s="20"/>
      <c r="C89" s="20"/>
      <c r="D89" s="20"/>
      <c r="I89" s="21" t="s">
        <v>106</v>
      </c>
      <c r="J89" s="22"/>
      <c r="M89" s="23" t="s">
        <v>100</v>
      </c>
      <c r="N89" s="23"/>
      <c r="O89" s="23"/>
      <c r="P89" s="22"/>
      <c r="Q89" s="6"/>
      <c r="R89" s="6"/>
      <c r="S89" s="6"/>
      <c r="T89" s="6"/>
      <c r="U89" s="6"/>
    </row>
    <row r="90" spans="1:21" ht="14.25" customHeight="1" x14ac:dyDescent="0.3">
      <c r="A90" s="20" t="s">
        <v>93</v>
      </c>
      <c r="B90" s="20"/>
      <c r="C90" s="20"/>
      <c r="D90" s="20"/>
      <c r="I90" s="21" t="s">
        <v>90</v>
      </c>
      <c r="J90" s="22"/>
      <c r="M90" s="23" t="s">
        <v>101</v>
      </c>
      <c r="N90" s="23"/>
      <c r="O90" s="23"/>
      <c r="P90" s="22"/>
      <c r="Q90" s="6"/>
      <c r="R90" s="6"/>
      <c r="S90" s="6"/>
      <c r="T90" s="6"/>
      <c r="U90" s="6"/>
    </row>
    <row r="91" spans="1:21" ht="3" customHeight="1" x14ac:dyDescent="0.3">
      <c r="D91" s="21"/>
      <c r="E91" s="10"/>
      <c r="P91" s="6"/>
      <c r="Q91" s="6"/>
      <c r="R91" s="6"/>
      <c r="S91" s="6"/>
      <c r="T91" s="6"/>
      <c r="U91" s="6"/>
    </row>
    <row r="92" spans="1:21" x14ac:dyDescent="0.3">
      <c r="H92" s="2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3">
      <c r="D93" s="11"/>
      <c r="H93" s="2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3">
      <c r="D94" s="12"/>
      <c r="E94" s="12"/>
      <c r="F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</sheetData>
  <mergeCells count="9">
    <mergeCell ref="A90:D90"/>
    <mergeCell ref="M90:O90"/>
    <mergeCell ref="A1:P1"/>
    <mergeCell ref="A2:P2"/>
    <mergeCell ref="A3:P3"/>
    <mergeCell ref="A4:P4"/>
    <mergeCell ref="A5:P5"/>
    <mergeCell ref="A89:D89"/>
    <mergeCell ref="M89:O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Roque Zabala</cp:lastModifiedBy>
  <cp:lastPrinted>2022-12-01T18:04:07Z</cp:lastPrinted>
  <dcterms:created xsi:type="dcterms:W3CDTF">2019-05-29T12:03:30Z</dcterms:created>
  <dcterms:modified xsi:type="dcterms:W3CDTF">2022-12-09T15:48:56Z</dcterms:modified>
</cp:coreProperties>
</file>